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გორი მოლი\ჩამოტვირთულები\"/>
    </mc:Choice>
  </mc:AlternateContent>
  <xr:revisionPtr revIDLastSave="0" documentId="13_ncr:1_{E0517BAF-B3A8-4F9C-B389-D13C363B26DE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გორის მოლი " sheetId="8" r:id="rId1"/>
  </sheets>
  <definedNames>
    <definedName name="_xlnm._FilterDatabase" localSheetId="0" hidden="1">'გორის მოლი '!$A$13:$IH$189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3" i="8" l="1"/>
  <c r="H175" i="8"/>
  <c r="M175" i="8" s="1"/>
  <c r="F179" i="8"/>
  <c r="F160" i="8"/>
  <c r="F107" i="8"/>
  <c r="F110" i="8" s="1"/>
  <c r="F102" i="8"/>
  <c r="F103" i="8" s="1"/>
  <c r="F36" i="8"/>
  <c r="F27" i="8"/>
  <c r="L167" i="8"/>
  <c r="J107" i="8"/>
  <c r="E105" i="8"/>
  <c r="E104" i="8"/>
  <c r="F96" i="8"/>
  <c r="F99" i="8" s="1"/>
  <c r="H99" i="8" s="1"/>
  <c r="M99" i="8" s="1"/>
  <c r="F95" i="8"/>
  <c r="H95" i="8" s="1"/>
  <c r="M95" i="8" s="1"/>
  <c r="F94" i="8"/>
  <c r="J94" i="8" s="1"/>
  <c r="M94" i="8" s="1"/>
  <c r="E93" i="8"/>
  <c r="F93" i="8" s="1"/>
  <c r="H93" i="8" s="1"/>
  <c r="M93" i="8" s="1"/>
  <c r="E92" i="8"/>
  <c r="F92" i="8" s="1"/>
  <c r="F106" i="8" l="1"/>
  <c r="H106" i="8" s="1"/>
  <c r="M106" i="8" s="1"/>
  <c r="F82" i="8"/>
  <c r="F108" i="8"/>
  <c r="F109" i="8"/>
  <c r="H109" i="8" s="1"/>
  <c r="M109" i="8" s="1"/>
  <c r="F104" i="8"/>
  <c r="H104" i="8" s="1"/>
  <c r="M104" i="8" s="1"/>
  <c r="M107" i="8"/>
  <c r="H110" i="8"/>
  <c r="M110" i="8" s="1"/>
  <c r="F111" i="8"/>
  <c r="H111" i="8" s="1"/>
  <c r="M111" i="8" s="1"/>
  <c r="J102" i="8"/>
  <c r="H103" i="8"/>
  <c r="F98" i="8"/>
  <c r="H98" i="8" s="1"/>
  <c r="M98" i="8" s="1"/>
  <c r="F97" i="8"/>
  <c r="H97" i="8" s="1"/>
  <c r="M97" i="8" s="1"/>
  <c r="L96" i="8"/>
  <c r="M96" i="8" s="1"/>
  <c r="L92" i="8"/>
  <c r="H92" i="8"/>
  <c r="F105" i="8" l="1"/>
  <c r="H105" i="8" s="1"/>
  <c r="M105" i="8" s="1"/>
  <c r="M92" i="8"/>
  <c r="M103" i="8"/>
  <c r="M102" i="8"/>
  <c r="L108" i="8"/>
  <c r="L125" i="8" s="1"/>
  <c r="H108" i="8"/>
  <c r="M108" i="8" l="1"/>
  <c r="F178" i="8" l="1"/>
  <c r="H38" i="8"/>
  <c r="M38" i="8" s="1"/>
  <c r="L21" i="8"/>
  <c r="L53" i="8" s="1"/>
  <c r="F20" i="8"/>
  <c r="F24" i="8" s="1"/>
  <c r="H24" i="8" s="1"/>
  <c r="M24" i="8" s="1"/>
  <c r="F144" i="8"/>
  <c r="H144" i="8" s="1"/>
  <c r="M144" i="8" s="1"/>
  <c r="F46" i="8"/>
  <c r="J46" i="8" s="1"/>
  <c r="M46" i="8" s="1"/>
  <c r="F11" i="8"/>
  <c r="L11" i="8" s="1"/>
  <c r="J8" i="8"/>
  <c r="M8" i="8" s="1"/>
  <c r="F7" i="8"/>
  <c r="E119" i="8"/>
  <c r="F119" i="8" s="1"/>
  <c r="H119" i="8" s="1"/>
  <c r="M119" i="8" s="1"/>
  <c r="E89" i="8"/>
  <c r="F89" i="8" s="1"/>
  <c r="H89" i="8" s="1"/>
  <c r="M89" i="8" s="1"/>
  <c r="E88" i="8"/>
  <c r="F88" i="8" s="1"/>
  <c r="H88" i="8" s="1"/>
  <c r="M88" i="8" s="1"/>
  <c r="F90" i="8"/>
  <c r="J90" i="8" s="1"/>
  <c r="F86" i="8"/>
  <c r="H86" i="8" s="1"/>
  <c r="M86" i="8" s="1"/>
  <c r="F85" i="8"/>
  <c r="J85" i="8" s="1"/>
  <c r="M85" i="8" s="1"/>
  <c r="E84" i="8"/>
  <c r="F84" i="8" s="1"/>
  <c r="H84" i="8" s="1"/>
  <c r="M84" i="8" s="1"/>
  <c r="E83" i="8"/>
  <c r="F83" i="8" s="1"/>
  <c r="L83" i="8" s="1"/>
  <c r="L100" i="8" s="1"/>
  <c r="F79" i="8"/>
  <c r="J79" i="8" s="1"/>
  <c r="M79" i="8" s="1"/>
  <c r="F78" i="8"/>
  <c r="H78" i="8" s="1"/>
  <c r="M78" i="8" s="1"/>
  <c r="E77" i="8"/>
  <c r="F77" i="8" s="1"/>
  <c r="H77" i="8" s="1"/>
  <c r="M77" i="8" s="1"/>
  <c r="E76" i="8"/>
  <c r="F76" i="8" s="1"/>
  <c r="H76" i="8" s="1"/>
  <c r="M76" i="8" s="1"/>
  <c r="J75" i="8"/>
  <c r="M75" i="8" s="1"/>
  <c r="F69" i="8"/>
  <c r="F71" i="8" s="1"/>
  <c r="H71" i="8" s="1"/>
  <c r="M71" i="8" s="1"/>
  <c r="F63" i="8"/>
  <c r="H180" i="8"/>
  <c r="M180" i="8" s="1"/>
  <c r="H174" i="8"/>
  <c r="M174" i="8" s="1"/>
  <c r="H173" i="8"/>
  <c r="M173" i="8" s="1"/>
  <c r="H172" i="8"/>
  <c r="M172" i="8" s="1"/>
  <c r="H176" i="8"/>
  <c r="M176" i="8" s="1"/>
  <c r="H177" i="8"/>
  <c r="M177" i="8" s="1"/>
  <c r="H179" i="8"/>
  <c r="M179" i="8" s="1"/>
  <c r="F34" i="8"/>
  <c r="H34" i="8" s="1"/>
  <c r="M34" i="8" s="1"/>
  <c r="F33" i="8"/>
  <c r="F35" i="8"/>
  <c r="H35" i="8" s="1"/>
  <c r="M35" i="8" s="1"/>
  <c r="F32" i="8"/>
  <c r="H32" i="8" s="1"/>
  <c r="M32" i="8" s="1"/>
  <c r="J31" i="8"/>
  <c r="M31" i="8" s="1"/>
  <c r="H181" i="8"/>
  <c r="M181" i="8" s="1"/>
  <c r="H178" i="8"/>
  <c r="M178" i="8" s="1"/>
  <c r="H171" i="8"/>
  <c r="M171" i="8" s="1"/>
  <c r="H170" i="8"/>
  <c r="M170" i="8" s="1"/>
  <c r="J169" i="8"/>
  <c r="H169" i="8"/>
  <c r="H166" i="8"/>
  <c r="M166" i="8" s="1"/>
  <c r="J165" i="8"/>
  <c r="H165" i="8"/>
  <c r="H164" i="8"/>
  <c r="M164" i="8" s="1"/>
  <c r="H163" i="8"/>
  <c r="M163" i="8" s="1"/>
  <c r="H162" i="8"/>
  <c r="M162" i="8" s="1"/>
  <c r="H161" i="8"/>
  <c r="M161" i="8" s="1"/>
  <c r="J160" i="8"/>
  <c r="M160" i="8" s="1"/>
  <c r="F159" i="8"/>
  <c r="H159" i="8" s="1"/>
  <c r="M159" i="8" s="1"/>
  <c r="F158" i="8"/>
  <c r="H158" i="8" s="1"/>
  <c r="M158" i="8" s="1"/>
  <c r="F157" i="8"/>
  <c r="H157" i="8" s="1"/>
  <c r="M157" i="8" s="1"/>
  <c r="F156" i="8"/>
  <c r="H156" i="8" s="1"/>
  <c r="M156" i="8" s="1"/>
  <c r="J155" i="8"/>
  <c r="M155" i="8" s="1"/>
  <c r="F154" i="8"/>
  <c r="H154" i="8" s="1"/>
  <c r="M154" i="8" s="1"/>
  <c r="F153" i="8"/>
  <c r="H153" i="8" s="1"/>
  <c r="M153" i="8" s="1"/>
  <c r="F152" i="8"/>
  <c r="H152" i="8" s="1"/>
  <c r="M152" i="8" s="1"/>
  <c r="F151" i="8"/>
  <c r="H151" i="8" s="1"/>
  <c r="J150" i="8"/>
  <c r="L148" i="8"/>
  <c r="J147" i="8"/>
  <c r="H147" i="8"/>
  <c r="F142" i="8"/>
  <c r="H142" i="8" s="1"/>
  <c r="M142" i="8" s="1"/>
  <c r="H141" i="8"/>
  <c r="M141" i="8" s="1"/>
  <c r="H140" i="8"/>
  <c r="M140" i="8" s="1"/>
  <c r="H139" i="8"/>
  <c r="M139" i="8" s="1"/>
  <c r="H138" i="8"/>
  <c r="M138" i="8" s="1"/>
  <c r="H137" i="8"/>
  <c r="M137" i="8" s="1"/>
  <c r="H136" i="8"/>
  <c r="M136" i="8" s="1"/>
  <c r="H135" i="8"/>
  <c r="M135" i="8" s="1"/>
  <c r="H134" i="8"/>
  <c r="M134" i="8" s="1"/>
  <c r="H133" i="8"/>
  <c r="M133" i="8" s="1"/>
  <c r="H132" i="8"/>
  <c r="M132" i="8" s="1"/>
  <c r="H131" i="8"/>
  <c r="M131" i="8" s="1"/>
  <c r="H130" i="8"/>
  <c r="M130" i="8" s="1"/>
  <c r="H129" i="8"/>
  <c r="M129" i="8" s="1"/>
  <c r="H128" i="8"/>
  <c r="M128" i="8" s="1"/>
  <c r="J127" i="8"/>
  <c r="J124" i="8"/>
  <c r="H124" i="8"/>
  <c r="F123" i="8"/>
  <c r="H123" i="8" s="1"/>
  <c r="M123" i="8" s="1"/>
  <c r="E122" i="8"/>
  <c r="F122" i="8" s="1"/>
  <c r="H122" i="8" s="1"/>
  <c r="M122" i="8" s="1"/>
  <c r="E121" i="8"/>
  <c r="F121" i="8" s="1"/>
  <c r="H121" i="8" s="1"/>
  <c r="M121" i="8" s="1"/>
  <c r="E120" i="8"/>
  <c r="F120" i="8" s="1"/>
  <c r="H120" i="8" s="1"/>
  <c r="M120" i="8" s="1"/>
  <c r="J118" i="8"/>
  <c r="F117" i="8"/>
  <c r="H117" i="8" s="1"/>
  <c r="M117" i="8" s="1"/>
  <c r="E116" i="8"/>
  <c r="F116" i="8" s="1"/>
  <c r="H116" i="8" s="1"/>
  <c r="M116" i="8" s="1"/>
  <c r="F115" i="8"/>
  <c r="H115" i="8" s="1"/>
  <c r="M115" i="8" s="1"/>
  <c r="F114" i="8"/>
  <c r="F113" i="8"/>
  <c r="H113" i="8" s="1"/>
  <c r="J112" i="8"/>
  <c r="F68" i="8"/>
  <c r="H68" i="8" s="1"/>
  <c r="M68" i="8" s="1"/>
  <c r="E67" i="8"/>
  <c r="F67" i="8" s="1"/>
  <c r="H67" i="8" s="1"/>
  <c r="M67" i="8" s="1"/>
  <c r="E66" i="8"/>
  <c r="F66" i="8" s="1"/>
  <c r="H66" i="8" s="1"/>
  <c r="M66" i="8" s="1"/>
  <c r="J65" i="8"/>
  <c r="M65" i="8" s="1"/>
  <c r="F60" i="8"/>
  <c r="J60" i="8" s="1"/>
  <c r="M60" i="8" s="1"/>
  <c r="F59" i="8"/>
  <c r="H59" i="8" s="1"/>
  <c r="M59" i="8" s="1"/>
  <c r="E58" i="8"/>
  <c r="F58" i="8" s="1"/>
  <c r="H58" i="8" s="1"/>
  <c r="M58" i="8" s="1"/>
  <c r="E57" i="8"/>
  <c r="F57" i="8" s="1"/>
  <c r="H57" i="8" s="1"/>
  <c r="J56" i="8"/>
  <c r="F52" i="8"/>
  <c r="H52" i="8" s="1"/>
  <c r="M52" i="8" s="1"/>
  <c r="F51" i="8"/>
  <c r="H51" i="8" s="1"/>
  <c r="M51" i="8" s="1"/>
  <c r="J50" i="8"/>
  <c r="M50" i="8" s="1"/>
  <c r="F45" i="8"/>
  <c r="H45" i="8" s="1"/>
  <c r="M45" i="8" s="1"/>
  <c r="H44" i="8"/>
  <c r="M44" i="8" s="1"/>
  <c r="J43" i="8"/>
  <c r="M43" i="8" s="1"/>
  <c r="F42" i="8"/>
  <c r="H42" i="8" s="1"/>
  <c r="M42" i="8" s="1"/>
  <c r="F41" i="8"/>
  <c r="H41" i="8" s="1"/>
  <c r="M41" i="8" s="1"/>
  <c r="J40" i="8"/>
  <c r="M40" i="8" s="1"/>
  <c r="F39" i="8"/>
  <c r="H39" i="8" s="1"/>
  <c r="M39" i="8" s="1"/>
  <c r="F37" i="8"/>
  <c r="H37" i="8" s="1"/>
  <c r="M37" i="8" s="1"/>
  <c r="J36" i="8"/>
  <c r="M36" i="8" s="1"/>
  <c r="F30" i="8"/>
  <c r="H30" i="8" s="1"/>
  <c r="M30" i="8" s="1"/>
  <c r="F29" i="8"/>
  <c r="H29" i="8" s="1"/>
  <c r="M29" i="8" s="1"/>
  <c r="F28" i="8"/>
  <c r="H28" i="8" s="1"/>
  <c r="M28" i="8" s="1"/>
  <c r="F26" i="8"/>
  <c r="H26" i="8" s="1"/>
  <c r="M26" i="8" s="1"/>
  <c r="J25" i="8"/>
  <c r="M25" i="8" s="1"/>
  <c r="E18" i="8"/>
  <c r="E17" i="8"/>
  <c r="E16" i="8"/>
  <c r="F14" i="8"/>
  <c r="F15" i="8" s="1"/>
  <c r="H15" i="8" s="1"/>
  <c r="J10" i="8"/>
  <c r="H10" i="8"/>
  <c r="J9" i="8"/>
  <c r="M9" i="8" s="1"/>
  <c r="H167" i="8" l="1"/>
  <c r="M112" i="8"/>
  <c r="J125" i="8"/>
  <c r="M56" i="8"/>
  <c r="J20" i="8"/>
  <c r="M20" i="8" s="1"/>
  <c r="H21" i="8"/>
  <c r="M21" i="8" s="1"/>
  <c r="F23" i="8"/>
  <c r="H23" i="8" s="1"/>
  <c r="M23" i="8" s="1"/>
  <c r="H90" i="8"/>
  <c r="M90" i="8" s="1"/>
  <c r="H83" i="8"/>
  <c r="H114" i="8"/>
  <c r="M114" i="8" s="1"/>
  <c r="H73" i="8"/>
  <c r="M73" i="8" s="1"/>
  <c r="F70" i="8"/>
  <c r="H70" i="8" s="1"/>
  <c r="M70" i="8" s="1"/>
  <c r="J69" i="8"/>
  <c r="M69" i="8" s="1"/>
  <c r="H63" i="8"/>
  <c r="M63" i="8" s="1"/>
  <c r="F61" i="8"/>
  <c r="H61" i="8" s="1"/>
  <c r="M61" i="8" s="1"/>
  <c r="J143" i="8"/>
  <c r="M143" i="8" s="1"/>
  <c r="M165" i="8"/>
  <c r="M147" i="8"/>
  <c r="M169" i="8"/>
  <c r="F18" i="8"/>
  <c r="H18" i="8" s="1"/>
  <c r="M18" i="8" s="1"/>
  <c r="J7" i="8"/>
  <c r="J12" i="8" s="1"/>
  <c r="F19" i="8"/>
  <c r="M10" i="8"/>
  <c r="F47" i="8"/>
  <c r="H47" i="8" s="1"/>
  <c r="M47" i="8" s="1"/>
  <c r="H33" i="8"/>
  <c r="M33" i="8" s="1"/>
  <c r="H12" i="8"/>
  <c r="F62" i="8"/>
  <c r="H62" i="8" s="1"/>
  <c r="M62" i="8" s="1"/>
  <c r="F16" i="8"/>
  <c r="H16" i="8" s="1"/>
  <c r="J167" i="8"/>
  <c r="F80" i="8"/>
  <c r="H80" i="8" s="1"/>
  <c r="M80" i="8" s="1"/>
  <c r="F145" i="8"/>
  <c r="H145" i="8" s="1"/>
  <c r="M145" i="8" s="1"/>
  <c r="F81" i="8"/>
  <c r="H81" i="8" s="1"/>
  <c r="M81" i="8" s="1"/>
  <c r="M124" i="8"/>
  <c r="F146" i="8"/>
  <c r="H146" i="8" s="1"/>
  <c r="M146" i="8" s="1"/>
  <c r="M57" i="8"/>
  <c r="M113" i="8"/>
  <c r="M118" i="8"/>
  <c r="L182" i="8"/>
  <c r="L12" i="8"/>
  <c r="M11" i="8"/>
  <c r="M150" i="8"/>
  <c r="M151" i="8"/>
  <c r="M15" i="8"/>
  <c r="F48" i="8"/>
  <c r="H48" i="8" s="1"/>
  <c r="M48" i="8" s="1"/>
  <c r="H182" i="8"/>
  <c r="F49" i="8"/>
  <c r="H49" i="8" s="1"/>
  <c r="M49" i="8" s="1"/>
  <c r="J14" i="8"/>
  <c r="M127" i="8"/>
  <c r="J100" i="8" l="1"/>
  <c r="H125" i="8"/>
  <c r="M125" i="8"/>
  <c r="H100" i="8"/>
  <c r="H27" i="8"/>
  <c r="M27" i="8" s="1"/>
  <c r="F22" i="8"/>
  <c r="H22" i="8" s="1"/>
  <c r="M22" i="8" s="1"/>
  <c r="M83" i="8"/>
  <c r="M100" i="8" s="1"/>
  <c r="J148" i="8"/>
  <c r="H19" i="8"/>
  <c r="M19" i="8" s="1"/>
  <c r="M182" i="8"/>
  <c r="J182" i="8"/>
  <c r="H148" i="8"/>
  <c r="M7" i="8"/>
  <c r="M12" i="8" s="1"/>
  <c r="M16" i="8"/>
  <c r="F17" i="8"/>
  <c r="H17" i="8" s="1"/>
  <c r="M17" i="8" s="1"/>
  <c r="M148" i="8"/>
  <c r="M167" i="8"/>
  <c r="M14" i="8"/>
  <c r="J53" i="8"/>
  <c r="L183" i="8"/>
  <c r="J183" i="8" l="1"/>
  <c r="M53" i="8"/>
  <c r="H53" i="8"/>
  <c r="H183" i="8" s="1"/>
  <c r="M184" i="8" l="1"/>
  <c r="M185" i="8" s="1"/>
  <c r="M186" i="8" s="1"/>
  <c r="M187" i="8" s="1"/>
  <c r="M188" i="8" l="1"/>
  <c r="M18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</author>
  </authors>
  <commentList>
    <comment ref="B165" authorId="0" shapeId="0" xr:uid="{70CD150A-727C-49C0-B6F8-AD557D63D73C}">
      <text>
        <r>
          <rPr>
            <b/>
            <sz val="9"/>
            <color indexed="81"/>
            <rFont val="Tahoma"/>
            <family val="2"/>
            <charset val="204"/>
          </rPr>
          <t>Vito:</t>
        </r>
        <r>
          <rPr>
            <sz val="9"/>
            <color indexed="81"/>
            <rFont val="Tahoma"/>
            <family val="2"/>
            <charset val="204"/>
          </rPr>
          <t xml:space="preserve">
დავამატე</t>
        </r>
      </text>
    </comment>
  </commentList>
</comments>
</file>

<file path=xl/sharedStrings.xml><?xml version="1.0" encoding="utf-8"?>
<sst xmlns="http://schemas.openxmlformats.org/spreadsheetml/2006/main" count="365" uniqueCount="158">
  <si>
    <t>N</t>
  </si>
  <si>
    <t>სამუშაოებისა და მასალების დასახელება</t>
  </si>
  <si>
    <t>განზ. ერთ.</t>
  </si>
  <si>
    <t>ნორმატიული</t>
  </si>
  <si>
    <t>მასალა</t>
  </si>
  <si>
    <t>ხელფასი</t>
  </si>
  <si>
    <t>ერთ.</t>
  </si>
  <si>
    <t>რაოდენობა</t>
  </si>
  <si>
    <t xml:space="preserve">ჯამი </t>
  </si>
  <si>
    <t xml:space="preserve">ფასი </t>
  </si>
  <si>
    <t>მ3</t>
  </si>
  <si>
    <t>m2</t>
  </si>
  <si>
    <t>ჯამი</t>
  </si>
  <si>
    <t>sul             (lari)</t>
  </si>
  <si>
    <t>მ</t>
  </si>
  <si>
    <t>კომპ.</t>
  </si>
  <si>
    <t>ტრანსპორტი და მექანიზმები</t>
  </si>
  <si>
    <t>სხვა დამხმარე მასალები</t>
  </si>
  <si>
    <t>მ2</t>
  </si>
  <si>
    <t>ჰიდროიზოლაციის მოწყობა</t>
  </si>
  <si>
    <t>დ.ღ.გ.:18%</t>
  </si>
  <si>
    <t>იატაკები</t>
  </si>
  <si>
    <t>ცემენტი</t>
  </si>
  <si>
    <t>ქვიშა</t>
  </si>
  <si>
    <t>ტონა</t>
  </si>
  <si>
    <t>ჰიდროსაიზოლაცია</t>
  </si>
  <si>
    <t>ინდუსტრიული იატაკის მოწყობა სისქით 9 სმ</t>
  </si>
  <si>
    <t>დერეფნის იატაკის მოჭიმვა ქ/ც ხსნარით, სისქით 5 სმ</t>
  </si>
  <si>
    <t>იატაკის მოჭიმვა ქ/ც ხსნარით, სისქით 8 სმ</t>
  </si>
  <si>
    <t>ჯამი იატაკები:</t>
  </si>
  <si>
    <t>ფასადი</t>
  </si>
  <si>
    <t>ფითხი ყინვაგამძლე</t>
  </si>
  <si>
    <t>ბადე</t>
  </si>
  <si>
    <t>კგ</t>
  </si>
  <si>
    <t xml:space="preserve"> მოწყობა</t>
  </si>
  <si>
    <t>მ/მ2</t>
  </si>
  <si>
    <t>ცხაური</t>
  </si>
  <si>
    <t>მინის მოაჯირის მოწყობა</t>
  </si>
  <si>
    <t>ალუმინის მინის მოაჯირი</t>
  </si>
  <si>
    <t>ფასადის ღებვა</t>
  </si>
  <si>
    <t>გრუნტი</t>
  </si>
  <si>
    <t>საღებავი</t>
  </si>
  <si>
    <t>ჯამი ფასადი:</t>
  </si>
  <si>
    <t>სახურავი</t>
  </si>
  <si>
    <t>ღორღი 6 სმ</t>
  </si>
  <si>
    <t>გეოტექსტილი 3-3 მმ</t>
  </si>
  <si>
    <t>მემბრანა 1,5 მმ</t>
  </si>
  <si>
    <t>პარაპეტის მოპირკეთება</t>
  </si>
  <si>
    <t>ხის კოჭი 45 მმ</t>
  </si>
  <si>
    <t>ჯამი სახურავი:</t>
  </si>
  <si>
    <t>კედლები</t>
  </si>
  <si>
    <t>კვ/მ</t>
  </si>
  <si>
    <t>კნაუფის თაბაშირ-მუყაოს ნესტგამძლე ფილა (გიფსოკარდონი) 2500*1200*12.5</t>
  </si>
  <si>
    <t>ცალი</t>
  </si>
  <si>
    <t>კნაუფის ტიხრის დგარის ეკონომ პროფილი CW 50/0.60*3000მმ (ცევე)</t>
  </si>
  <si>
    <t>კნაუფის ტიხრის პერიმეტრის მიმმართველი პროფილი UW 50/0.60*3000 მმ</t>
  </si>
  <si>
    <t>შურუპი თვითმჭრელი (TN 25) 3.5*25 1000ც</t>
  </si>
  <si>
    <t>ყუთი</t>
  </si>
  <si>
    <t>შურუპი თვითმჭრელი (TN 35) 3.5*35 1000ც</t>
  </si>
  <si>
    <t>კნაუფის გამჭედი დუბელი (გვოზდი) "კ" 6*35 - 100 ც</t>
  </si>
  <si>
    <t xml:space="preserve">კნაუფის პროფილის, ხმის საიზოლაციო ლენტი PE 50 მმ 30 მ </t>
  </si>
  <si>
    <t>კნაუფის თაბაშირის (შპაკლი) ფითხი Knauf FugaGips (ფუგაგიფსი) 25კგ</t>
  </si>
  <si>
    <t>არმირების ქაღალდის ლენტი 52მმ*50მ</t>
  </si>
  <si>
    <t>კნაუფის თაბაშირის ფითხი (შპაკლი) Knauf SatenGips (სატენგიფსი) 25კგ</t>
  </si>
  <si>
    <t>კნაუფის მზა დასაგრუნტი მასალა ღრმა შეღწევადობის Knauf Tiefengrund (ტიფენგრუნტი) 10 ლტ 100მ2</t>
  </si>
  <si>
    <t>სათლი</t>
  </si>
  <si>
    <t>კნაუფის დამცავი კუთხოვანა 0.35*23*23*3000</t>
  </si>
  <si>
    <t>ქვაბამბა 10სმ</t>
  </si>
  <si>
    <t>ჯამი კედლები:</t>
  </si>
  <si>
    <t>სახანძრო კარი 90 წთ. ცეცხლმედეგი</t>
  </si>
  <si>
    <t>ჯამიi 5:</t>
  </si>
  <si>
    <t>ტემპერატურული ნაკერის შეფუთვა</t>
  </si>
  <si>
    <t>სადემონტაჟო სამუშაოები</t>
  </si>
  <si>
    <t>არსებულ შენობაში მოჭიმული იატაკის დემონტაჟი</t>
  </si>
  <si>
    <t>სამშენებლო ნარჩენების გამოტანა და დატვირთვა ა/თვითმცლელეზე</t>
  </si>
  <si>
    <t>სამშენებლო ნარჩენების გატანა 10 კმ-მდე</t>
  </si>
  <si>
    <t>ჯამი სად./სამ.:</t>
  </si>
  <si>
    <t>არმირებული კედლების მოწყობა მცირე ბლოკებით 400*200*200 სისქით 20 სმ</t>
  </si>
  <si>
    <t>ბლოკი 400*20*20</t>
  </si>
  <si>
    <t>წებოცემენტი</t>
  </si>
  <si>
    <t>არმატურა დ=8</t>
  </si>
  <si>
    <t>არსებული შენობის ფასადის განახლება ალუკაბონდით</t>
  </si>
  <si>
    <t>ცხაურიანი საფეხმავლო ბილიკის მოწყობა სახურავზე</t>
  </si>
  <si>
    <t>ცეცხლგამძლე ერთმაგი თაბაშირმუყაოს ტიხრის მონტაჟი დათბუნება ქვაბამბით</t>
  </si>
  <si>
    <t>მეტალის მილკვადრატი ტიხრისათვის 60*60*3</t>
  </si>
  <si>
    <t xml:space="preserve"> არსებულ შენობაში კოლონების შეფუთვა ცეცხლგამძლე  თაბაშირმუყაოს ფილით</t>
  </si>
  <si>
    <t>მეტალის მოაჯირი</t>
  </si>
  <si>
    <t>სანკვანძების მოპირკეთება</t>
  </si>
  <si>
    <t>იატაკზე კერამიკული ფილების დაგება</t>
  </si>
  <si>
    <t>კერამიკული ფილა</t>
  </si>
  <si>
    <t>ფუგა</t>
  </si>
  <si>
    <t>პლინტუსი</t>
  </si>
  <si>
    <t>კედელზე კერამიკული ფილების მოწყობა</t>
  </si>
  <si>
    <t>მოწყობილობების მონტაჟი</t>
  </si>
  <si>
    <t>უნიტაზი შშმპ ადაპტირებული</t>
  </si>
  <si>
    <t>ხელსაბანი</t>
  </si>
  <si>
    <t>ხელსაბანი შშმპ ადაპტირებული</t>
  </si>
  <si>
    <t>შემრევი</t>
  </si>
  <si>
    <t xml:space="preserve"> შეღებილი და დამუშავებული მილკვადრატები 80*50*4</t>
  </si>
  <si>
    <t>ჰიდროსაიზოლაციო</t>
  </si>
  <si>
    <t>EPS 5 სმ</t>
  </si>
  <si>
    <t>XPS 5 სმ</t>
  </si>
  <si>
    <t>სხვა სამუშაოები</t>
  </si>
  <si>
    <t>ჯამი სანკვ.:</t>
  </si>
  <si>
    <t>ესკალატორი</t>
  </si>
  <si>
    <t>ჯამი 1+2+3+4+5</t>
  </si>
  <si>
    <t>სულ ხარჯთაღრიცხვით</t>
  </si>
  <si>
    <t>ფასადის კედლების დეკორატიული(მიუნხენი) შელესვა</t>
  </si>
  <si>
    <t>პვა</t>
  </si>
  <si>
    <t>ხსნარი</t>
  </si>
  <si>
    <t>ფასადის კედლების შელესვა ქ/ც ხსნარით და" ბრიზგის" მოწყობა</t>
  </si>
  <si>
    <t>,+5,000 ნიშნულზე 1-18 ფასადზე მილკვადრატებით კონსტრუქციის მოწყობა</t>
  </si>
  <si>
    <t>გეოტექსტილი 3  ფენა და დათბუნება</t>
  </si>
  <si>
    <t>კიბის მეტალოკონსტრუქციების მოწყობა დამუშავებული მეტალით(4 კიბე*6=24 ტონა)</t>
  </si>
  <si>
    <t>ლიფტი</t>
  </si>
  <si>
    <t>შიდა მდფ-ის კარი 2100*900</t>
  </si>
  <si>
    <t>სანკვანძის კაბინის მდფ-ის კარი 2100*900 შეღებილი</t>
  </si>
  <si>
    <t>კიბის საფეხურები მოწყობა დამუშავებული</t>
  </si>
  <si>
    <t>0,00 სართული-დერეფნის ზონა</t>
  </si>
  <si>
    <t>0,00 სართული-კომერციული ზონა</t>
  </si>
  <si>
    <t xml:space="preserve"> დანადგარების განათავსების  ფილა </t>
  </si>
  <si>
    <t xml:space="preserve"> მოჭიმვა ქ/ც ხსნარით, სისქით 5 სმ</t>
  </si>
  <si>
    <t>ავტოსადგომის რ/ბეტონის ფილის მოწყობა სისქით 15 სმ მოპრიალებით</t>
  </si>
  <si>
    <t>გეოტექსტილი 3 ფენა-3 მმ</t>
  </si>
  <si>
    <t>შიდა  კედლების დემონტაჟი</t>
  </si>
  <si>
    <t>გადახურვის ფილა +5,00 ნიშნულზე (დერეფანი)</t>
  </si>
  <si>
    <t>6 მმ-იანი ბადე</t>
  </si>
  <si>
    <t>ბეტონი B30</t>
  </si>
  <si>
    <t>ბეტონი ჩასხმა მოპრიალება/დახერხვა</t>
  </si>
  <si>
    <t xml:space="preserve"> მემბრანა 1,5 მმ</t>
  </si>
  <si>
    <t>თუნუქის ქუდი 0,5 მმ სისქით</t>
  </si>
  <si>
    <t xml:space="preserve">კედლების ღებვა </t>
  </si>
  <si>
    <t>გულარების და სარტყელების მოწყობა (1 მ2-ზე 0,07 მ3 ბეტონი)</t>
  </si>
  <si>
    <t>არმატურა დ=12</t>
  </si>
  <si>
    <t>მილკვადრატები 40*40</t>
  </si>
  <si>
    <t>ალუმინის ვიტრაჟი V-1;2;3;არს.</t>
  </si>
  <si>
    <t xml:space="preserve"> კარფურის  შესასვლელის რ/ბეტონის ფილის მოწყობა სისქით 15 სმ მოპრიალებით</t>
  </si>
  <si>
    <t xml:space="preserve"> კარფურის  შესასვლელში ღრუტანიანი ფილების დაგება</t>
  </si>
  <si>
    <t>ღრუტანიანი ფილა 60*40*10</t>
  </si>
  <si>
    <t>მ/მ3</t>
  </si>
  <si>
    <t>ალუკაბონდი კომპლექტი (4მმ-იანი, 30 მიკრონი)</t>
  </si>
  <si>
    <t>იატაკზე კერამიკული ფილებით პლინტუსის მოწყობა H15სმ</t>
  </si>
  <si>
    <t xml:space="preserve"> პარაპეტის კედლების მოწყობა მცირე ბლოკებით 400*200*200 სისქით 20 სმ</t>
  </si>
  <si>
    <t>სარტყელების მოწყობა 10*20</t>
  </si>
  <si>
    <t>არსებულ შენობაში ბეტოპანის ფასადის დემონტაჟი</t>
  </si>
  <si>
    <t>ფასადზე  დეკორატიული ცხაურის მოწყობა (ცხაური უნდა იყოს თერმულად შეღებილი)</t>
  </si>
  <si>
    <t>გლინულა დ=6</t>
  </si>
  <si>
    <t>უნიტაზი (დასადგამი)</t>
  </si>
  <si>
    <t>პისუარი (მექანიკური მართვით)</t>
  </si>
  <si>
    <t>კარი შახტისათვის სარევიზიო</t>
  </si>
  <si>
    <t>სანკვანძის კაბინების გამყოფი  მდფ-ის ტიხრები H2100</t>
  </si>
  <si>
    <t>სანკვანძის გამყოფი  მდფ-ის კარი 2100*1000 შეღებილი</t>
  </si>
  <si>
    <t>ბეტონი პომპით B25</t>
  </si>
  <si>
    <t>ქ.გორი,ცხინვალის გზატკეცილი # 14 ა  ს/კ 66.45.07.905 სავაჭრო ცენტრის არქიტექტურული ნაწილის ხარჯთაღრიცხვა</t>
  </si>
  <si>
    <t>ზედნადები ხარჯი %</t>
  </si>
  <si>
    <t>გეგმიური მოგება %</t>
  </si>
  <si>
    <t>სპეციფიკაცია /შენიშვნა / კომენტარი</t>
  </si>
  <si>
    <r>
      <t xml:space="preserve"> ჰიდროიზოლაციის მოწყობა ტოლით</t>
    </r>
    <r>
      <rPr>
        <sz val="10"/>
        <rFont val="Calibri"/>
        <family val="2"/>
        <scheme val="minor"/>
      </rPr>
      <t xml:space="preserve"> ორი</t>
    </r>
    <r>
      <rPr>
        <b/>
        <sz val="10"/>
        <rFont val="Calibri"/>
        <family val="2"/>
        <scheme val="minor"/>
      </rPr>
      <t xml:space="preserve"> ფენა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</si>
</sst>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0"/>
    <numFmt numFmtId="167" formatCode="_-* #,##0.00_р_._-;\-* #,##0.00_р_._-;_-* &quot;-&quot;??_р_._-;_-@_-"/>
    <numFmt numFmtId="168" formatCode="#,##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9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5" fillId="0" borderId="0"/>
  </cellStyleXfs>
  <cellXfs count="107">
    <xf numFmtId="0" fontId="0" fillId="0" borderId="0" xfId="0"/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/>
    </xf>
    <xf numFmtId="4" fontId="13" fillId="5" borderId="2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right" vertical="center" wrapText="1"/>
    </xf>
    <xf numFmtId="0" fontId="13" fillId="2" borderId="2" xfId="3" applyFont="1" applyFill="1" applyBorder="1" applyAlignment="1">
      <alignment horizontal="center" vertical="center" wrapText="1"/>
    </xf>
    <xf numFmtId="4" fontId="13" fillId="2" borderId="2" xfId="3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 wrapText="1"/>
    </xf>
    <xf numFmtId="4" fontId="12" fillId="2" borderId="2" xfId="0" quotePrefix="1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right" vertical="center" wrapText="1"/>
    </xf>
    <xf numFmtId="4" fontId="12" fillId="4" borderId="2" xfId="0" applyNumberFormat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right" vertical="center" wrapText="1"/>
    </xf>
    <xf numFmtId="166" fontId="13" fillId="2" borderId="2" xfId="3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4" fontId="13" fillId="2" borderId="2" xfId="1" applyNumberFormat="1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left" vertical="center" wrapText="1"/>
    </xf>
    <xf numFmtId="4" fontId="12" fillId="2" borderId="2" xfId="3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4" fontId="12" fillId="5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9" fontId="13" fillId="2" borderId="2" xfId="0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center" vertical="center" wrapText="1"/>
    </xf>
    <xf numFmtId="4" fontId="13" fillId="0" borderId="2" xfId="3" applyNumberFormat="1" applyFont="1" applyFill="1" applyBorder="1" applyAlignment="1">
      <alignment horizontal="center" vertical="center"/>
    </xf>
    <xf numFmtId="4" fontId="12" fillId="0" borderId="2" xfId="3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2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0" fontId="13" fillId="4" borderId="2" xfId="3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wrapText="1"/>
    </xf>
    <xf numFmtId="0" fontId="12" fillId="8" borderId="2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/>
    </xf>
    <xf numFmtId="4" fontId="13" fillId="8" borderId="2" xfId="0" applyNumberFormat="1" applyFont="1" applyFill="1" applyBorder="1" applyAlignment="1">
      <alignment horizontal="center" vertical="center" wrapText="1"/>
    </xf>
    <xf numFmtId="4" fontId="12" fillId="8" borderId="2" xfId="0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4" fontId="13" fillId="0" borderId="2" xfId="1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wrapText="1"/>
    </xf>
    <xf numFmtId="168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166" fontId="13" fillId="0" borderId="2" xfId="3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2" borderId="0" xfId="0" applyFont="1" applyFill="1"/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2" fillId="2" borderId="5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3" fillId="5" borderId="2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4" fontId="13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13" fillId="6" borderId="0" xfId="0" applyFont="1" applyFill="1"/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4" borderId="2" xfId="3" applyFont="1" applyFill="1" applyBorder="1" applyAlignment="1">
      <alignment horizontal="center" vertical="center" wrapText="1"/>
    </xf>
    <xf numFmtId="0" fontId="13" fillId="4" borderId="2" xfId="3" applyFont="1" applyFill="1" applyBorder="1" applyAlignment="1">
      <alignment horizontal="center" vertical="center" wrapText="1"/>
    </xf>
    <xf numFmtId="4" fontId="13" fillId="4" borderId="2" xfId="3" applyNumberFormat="1" applyFont="1" applyFill="1" applyBorder="1" applyAlignment="1">
      <alignment horizontal="center" vertical="center"/>
    </xf>
    <xf numFmtId="4" fontId="12" fillId="4" borderId="2" xfId="3" applyNumberFormat="1" applyFont="1" applyFill="1" applyBorder="1" applyAlignment="1">
      <alignment horizontal="center" vertical="center"/>
    </xf>
    <xf numFmtId="4" fontId="12" fillId="4" borderId="2" xfId="0" quotePrefix="1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right" vertical="center" wrapText="1"/>
    </xf>
    <xf numFmtId="168" fontId="13" fillId="2" borderId="2" xfId="0" applyNumberFormat="1" applyFont="1" applyFill="1" applyBorder="1" applyAlignment="1">
      <alignment horizontal="center" vertical="center"/>
    </xf>
    <xf numFmtId="4" fontId="13" fillId="2" borderId="0" xfId="0" applyNumberFormat="1" applyFont="1" applyFill="1"/>
    <xf numFmtId="0" fontId="13" fillId="8" borderId="0" xfId="0" applyFont="1" applyFill="1"/>
    <xf numFmtId="0" fontId="13" fillId="2" borderId="2" xfId="0" applyFont="1" applyFill="1" applyBorder="1"/>
    <xf numFmtId="0" fontId="12" fillId="0" borderId="2" xfId="0" applyFont="1" applyBorder="1" applyAlignment="1">
      <alignment wrapText="1"/>
    </xf>
    <xf numFmtId="0" fontId="13" fillId="0" borderId="2" xfId="0" applyFont="1" applyBorder="1"/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0" fontId="13" fillId="2" borderId="2" xfId="0" applyFont="1" applyFill="1" applyBorder="1" applyAlignment="1">
      <alignment horizontal="left" vertical="center" wrapText="1"/>
    </xf>
    <xf numFmtId="0" fontId="13" fillId="7" borderId="2" xfId="0" applyNumberFormat="1" applyFont="1" applyFill="1" applyBorder="1" applyAlignment="1">
      <alignment horizontal="center" vertical="center"/>
    </xf>
    <xf numFmtId="0" fontId="12" fillId="2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/>
    <xf numFmtId="4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22">
    <cellStyle name="Comma" xfId="1" builtinId="3"/>
    <cellStyle name="Comma 17" xfId="5" xr:uid="{00000000-0005-0000-0000-000001000000}"/>
    <cellStyle name="Comma 2" xfId="19" xr:uid="{00000000-0005-0000-0000-000002000000}"/>
    <cellStyle name="Comma 2 5" xfId="20" xr:uid="{00000000-0005-0000-0000-000003000000}"/>
    <cellStyle name="Comma 3" xfId="16" xr:uid="{00000000-0005-0000-0000-000004000000}"/>
    <cellStyle name="Currency 2" xfId="7" xr:uid="{00000000-0005-0000-0000-000005000000}"/>
    <cellStyle name="Normal" xfId="0" builtinId="0"/>
    <cellStyle name="Normal 10" xfId="9" xr:uid="{00000000-0005-0000-0000-000007000000}"/>
    <cellStyle name="Normal 2" xfId="3" xr:uid="{00000000-0005-0000-0000-000008000000}"/>
    <cellStyle name="Normal 2 2" xfId="8" xr:uid="{00000000-0005-0000-0000-000009000000}"/>
    <cellStyle name="Normal 2 2 2" xfId="12" xr:uid="{00000000-0005-0000-0000-00000A000000}"/>
    <cellStyle name="Normal 2 3" xfId="15" xr:uid="{00000000-0005-0000-0000-00000B000000}"/>
    <cellStyle name="Normal 2 3 2" xfId="18" xr:uid="{00000000-0005-0000-0000-00000C000000}"/>
    <cellStyle name="Normal 2 4" xfId="17" xr:uid="{00000000-0005-0000-0000-00000D000000}"/>
    <cellStyle name="Normal 3" xfId="13" xr:uid="{00000000-0005-0000-0000-00000E000000}"/>
    <cellStyle name="Normal 4 2" xfId="14" xr:uid="{00000000-0005-0000-0000-00000F000000}"/>
    <cellStyle name="Normal 7" xfId="11" xr:uid="{00000000-0005-0000-0000-000010000000}"/>
    <cellStyle name="Percent 3" xfId="4" xr:uid="{00000000-0005-0000-0000-000011000000}"/>
    <cellStyle name="Style 1" xfId="2" xr:uid="{00000000-0005-0000-0000-000012000000}"/>
    <cellStyle name="Обычный 2 2" xfId="10" xr:uid="{00000000-0005-0000-0000-000013000000}"/>
    <cellStyle name="Обычный 4" xfId="6" xr:uid="{00000000-0005-0000-0000-000014000000}"/>
    <cellStyle name="Обычный_Спецификация оборудования, изделий и материалов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4383-38C7-452F-92D4-8FB70E65A5C9}">
  <sheetPr>
    <tabColor rgb="FFFFC000"/>
  </sheetPr>
  <dimension ref="A1:NL687"/>
  <sheetViews>
    <sheetView tabSelected="1" zoomScale="95" zoomScaleNormal="70" zoomScaleSheetLayoutView="100" workbookViewId="0">
      <selection activeCell="B184" sqref="B184"/>
    </sheetView>
  </sheetViews>
  <sheetFormatPr defaultColWidth="9.109375" defaultRowHeight="13.8"/>
  <cols>
    <col min="1" max="1" width="5.109375" style="59" customWidth="1"/>
    <col min="2" max="2" width="65.33203125" style="59" bestFit="1" customWidth="1"/>
    <col min="3" max="3" width="18.109375" style="59" customWidth="1"/>
    <col min="4" max="4" width="8.109375" style="59" customWidth="1"/>
    <col min="5" max="5" width="10.33203125" style="101" customWidth="1"/>
    <col min="6" max="6" width="22.88671875" style="102" customWidth="1"/>
    <col min="7" max="7" width="10.5546875" style="102" customWidth="1"/>
    <col min="8" max="8" width="14.5546875" style="102" customWidth="1"/>
    <col min="9" max="9" width="8.88671875" style="102" customWidth="1"/>
    <col min="10" max="10" width="12.33203125" style="102" bestFit="1" customWidth="1"/>
    <col min="11" max="11" width="8.88671875" style="102" customWidth="1"/>
    <col min="12" max="12" width="11.109375" style="102" customWidth="1"/>
    <col min="13" max="13" width="14.6640625" style="106" customWidth="1"/>
    <col min="14" max="14" width="9.109375" style="59"/>
    <col min="15" max="15" width="17" style="59" customWidth="1"/>
    <col min="16" max="16384" width="9.109375" style="59"/>
  </cols>
  <sheetData>
    <row r="1" spans="1:14" ht="44.25" customHeight="1">
      <c r="A1" s="58" t="s">
        <v>153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4" ht="30.75" customHeight="1">
      <c r="A2" s="60" t="s">
        <v>0</v>
      </c>
      <c r="B2" s="60" t="s">
        <v>1</v>
      </c>
      <c r="C2" s="61" t="s">
        <v>156</v>
      </c>
      <c r="D2" s="57" t="s">
        <v>2</v>
      </c>
      <c r="E2" s="57" t="s">
        <v>3</v>
      </c>
      <c r="F2" s="57"/>
      <c r="G2" s="60" t="s">
        <v>4</v>
      </c>
      <c r="H2" s="60"/>
      <c r="I2" s="60" t="s">
        <v>5</v>
      </c>
      <c r="J2" s="60"/>
      <c r="K2" s="57" t="s">
        <v>16</v>
      </c>
      <c r="L2" s="57"/>
      <c r="M2" s="57" t="s">
        <v>13</v>
      </c>
      <c r="N2" s="62"/>
    </row>
    <row r="3" spans="1:14" ht="13.5" customHeight="1">
      <c r="A3" s="60"/>
      <c r="B3" s="60"/>
      <c r="C3" s="63"/>
      <c r="D3" s="57"/>
      <c r="E3" s="64" t="s">
        <v>6</v>
      </c>
      <c r="F3" s="57" t="s">
        <v>7</v>
      </c>
      <c r="G3" s="65" t="s">
        <v>6</v>
      </c>
      <c r="H3" s="60" t="s">
        <v>8</v>
      </c>
      <c r="I3" s="65" t="s">
        <v>6</v>
      </c>
      <c r="J3" s="60" t="s">
        <v>8</v>
      </c>
      <c r="K3" s="65" t="s">
        <v>6</v>
      </c>
      <c r="L3" s="60" t="s">
        <v>8</v>
      </c>
      <c r="M3" s="57"/>
    </row>
    <row r="4" spans="1:14">
      <c r="A4" s="60"/>
      <c r="B4" s="60"/>
      <c r="C4" s="66"/>
      <c r="D4" s="57"/>
      <c r="E4" s="64"/>
      <c r="F4" s="57"/>
      <c r="G4" s="65" t="s">
        <v>9</v>
      </c>
      <c r="H4" s="60"/>
      <c r="I4" s="65" t="s">
        <v>9</v>
      </c>
      <c r="J4" s="60"/>
      <c r="K4" s="65" t="s">
        <v>9</v>
      </c>
      <c r="L4" s="60"/>
      <c r="M4" s="57"/>
    </row>
    <row r="5" spans="1:14">
      <c r="A5" s="65"/>
      <c r="B5" s="67"/>
      <c r="C5" s="67"/>
      <c r="D5" s="65">
        <v>3</v>
      </c>
      <c r="E5" s="68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8</v>
      </c>
      <c r="L5" s="65">
        <v>9</v>
      </c>
      <c r="M5" s="69">
        <v>12</v>
      </c>
    </row>
    <row r="6" spans="1:14" ht="24.75" customHeight="1">
      <c r="A6" s="70">
        <v>1</v>
      </c>
      <c r="B6" s="1" t="s">
        <v>72</v>
      </c>
      <c r="C6" s="1"/>
      <c r="D6" s="2"/>
      <c r="E6" s="3"/>
      <c r="F6" s="3"/>
      <c r="G6" s="3"/>
      <c r="H6" s="4"/>
      <c r="I6" s="4"/>
      <c r="J6" s="4"/>
      <c r="K6" s="4"/>
      <c r="L6" s="4"/>
      <c r="M6" s="4"/>
    </row>
    <row r="7" spans="1:14" ht="13.5" customHeight="1">
      <c r="A7" s="5">
        <v>1</v>
      </c>
      <c r="B7" s="6" t="s">
        <v>124</v>
      </c>
      <c r="C7" s="6"/>
      <c r="D7" s="7" t="s">
        <v>18</v>
      </c>
      <c r="E7" s="8"/>
      <c r="F7" s="36">
        <f>424</f>
        <v>424</v>
      </c>
      <c r="G7" s="8"/>
      <c r="H7" s="8"/>
      <c r="I7" s="8"/>
      <c r="J7" s="9">
        <f>F7*I7</f>
        <v>0</v>
      </c>
      <c r="K7" s="8"/>
      <c r="L7" s="9"/>
      <c r="M7" s="10">
        <f>H7+J7+L7</f>
        <v>0</v>
      </c>
    </row>
    <row r="8" spans="1:14" ht="13.5" customHeight="1">
      <c r="A8" s="5"/>
      <c r="B8" s="6" t="s">
        <v>144</v>
      </c>
      <c r="C8" s="6"/>
      <c r="D8" s="7" t="s">
        <v>18</v>
      </c>
      <c r="E8" s="8"/>
      <c r="F8" s="36">
        <v>724</v>
      </c>
      <c r="G8" s="8"/>
      <c r="H8" s="8"/>
      <c r="I8" s="8"/>
      <c r="J8" s="9">
        <f>F8*I8</f>
        <v>0</v>
      </c>
      <c r="K8" s="8"/>
      <c r="L8" s="9"/>
      <c r="M8" s="10">
        <f>H8+J8+L8</f>
        <v>0</v>
      </c>
    </row>
    <row r="9" spans="1:14" ht="32.25" customHeight="1">
      <c r="A9" s="5">
        <v>2</v>
      </c>
      <c r="B9" s="6" t="s">
        <v>73</v>
      </c>
      <c r="C9" s="6"/>
      <c r="D9" s="7" t="s">
        <v>18</v>
      </c>
      <c r="E9" s="8"/>
      <c r="F9" s="8">
        <v>780</v>
      </c>
      <c r="G9" s="8"/>
      <c r="H9" s="8"/>
      <c r="I9" s="8"/>
      <c r="J9" s="9">
        <f>F9*I9</f>
        <v>0</v>
      </c>
      <c r="K9" s="8"/>
      <c r="L9" s="9"/>
      <c r="M9" s="10">
        <f>H9+J9+L9</f>
        <v>0</v>
      </c>
    </row>
    <row r="10" spans="1:14" ht="33.75" customHeight="1">
      <c r="A10" s="5">
        <v>3</v>
      </c>
      <c r="B10" s="6" t="s">
        <v>74</v>
      </c>
      <c r="C10" s="6"/>
      <c r="D10" s="7" t="s">
        <v>10</v>
      </c>
      <c r="E10" s="8"/>
      <c r="F10" s="36">
        <v>135</v>
      </c>
      <c r="G10" s="8"/>
      <c r="H10" s="8">
        <f>F10*G10</f>
        <v>0</v>
      </c>
      <c r="I10" s="8"/>
      <c r="J10" s="9">
        <f>F10*I10</f>
        <v>0</v>
      </c>
      <c r="K10" s="8"/>
      <c r="L10" s="9"/>
      <c r="M10" s="10">
        <f>H10+J10+L10</f>
        <v>0</v>
      </c>
    </row>
    <row r="11" spans="1:14" ht="32.25" customHeight="1">
      <c r="A11" s="5">
        <v>4</v>
      </c>
      <c r="B11" s="6" t="s">
        <v>75</v>
      </c>
      <c r="C11" s="6"/>
      <c r="D11" s="7" t="s">
        <v>24</v>
      </c>
      <c r="E11" s="8"/>
      <c r="F11" s="36">
        <f>135*1.4</f>
        <v>189</v>
      </c>
      <c r="G11" s="8"/>
      <c r="H11" s="8"/>
      <c r="I11" s="8"/>
      <c r="J11" s="9"/>
      <c r="K11" s="8"/>
      <c r="L11" s="9">
        <f>F11*K11</f>
        <v>0</v>
      </c>
      <c r="M11" s="10">
        <f>H11+J11+L11</f>
        <v>0</v>
      </c>
    </row>
    <row r="12" spans="1:14" ht="13.5" customHeight="1">
      <c r="A12" s="11"/>
      <c r="B12" s="12" t="s">
        <v>76</v>
      </c>
      <c r="C12" s="12"/>
      <c r="D12" s="11"/>
      <c r="E12" s="13"/>
      <c r="F12" s="13"/>
      <c r="G12" s="13"/>
      <c r="H12" s="13">
        <f>SUM(H7:H11)</f>
        <v>0</v>
      </c>
      <c r="I12" s="13"/>
      <c r="J12" s="13">
        <f t="shared" ref="J12:M12" si="0">SUM(J7:J11)</f>
        <v>0</v>
      </c>
      <c r="K12" s="13"/>
      <c r="L12" s="13">
        <f t="shared" si="0"/>
        <v>0</v>
      </c>
      <c r="M12" s="13">
        <f t="shared" si="0"/>
        <v>0</v>
      </c>
    </row>
    <row r="13" spans="1:14" ht="24.75" customHeight="1">
      <c r="A13" s="70">
        <v>2</v>
      </c>
      <c r="B13" s="1" t="s">
        <v>30</v>
      </c>
      <c r="C13" s="1"/>
      <c r="D13" s="2"/>
      <c r="E13" s="3" t="s">
        <v>34</v>
      </c>
      <c r="F13" s="3"/>
      <c r="G13" s="3"/>
      <c r="H13" s="4"/>
      <c r="I13" s="4"/>
      <c r="J13" s="4"/>
      <c r="K13" s="4"/>
      <c r="L13" s="4"/>
      <c r="M13" s="4"/>
    </row>
    <row r="14" spans="1:14" ht="33" customHeight="1">
      <c r="A14" s="5">
        <v>1</v>
      </c>
      <c r="B14" s="6" t="s">
        <v>77</v>
      </c>
      <c r="C14" s="6"/>
      <c r="D14" s="7" t="s">
        <v>10</v>
      </c>
      <c r="E14" s="8"/>
      <c r="F14" s="8">
        <f>4478*0.2</f>
        <v>895.6</v>
      </c>
      <c r="G14" s="8"/>
      <c r="H14" s="8"/>
      <c r="I14" s="8"/>
      <c r="J14" s="9">
        <f>F14*I14</f>
        <v>0</v>
      </c>
      <c r="K14" s="8"/>
      <c r="L14" s="9"/>
      <c r="M14" s="10">
        <f>H14+J14+L14</f>
        <v>0</v>
      </c>
    </row>
    <row r="15" spans="1:14" ht="13.5" customHeight="1">
      <c r="A15" s="5"/>
      <c r="B15" s="14" t="s">
        <v>78</v>
      </c>
      <c r="C15" s="14"/>
      <c r="D15" s="7" t="s">
        <v>53</v>
      </c>
      <c r="E15" s="8">
        <v>62.5</v>
      </c>
      <c r="F15" s="8">
        <f>E15*F14</f>
        <v>55975</v>
      </c>
      <c r="G15" s="8"/>
      <c r="H15" s="8">
        <f t="shared" ref="H15:H18" si="1">G15*F15</f>
        <v>0</v>
      </c>
      <c r="I15" s="8"/>
      <c r="J15" s="9"/>
      <c r="K15" s="8"/>
      <c r="L15" s="9"/>
      <c r="M15" s="10">
        <f>H15+J15+L15</f>
        <v>0</v>
      </c>
    </row>
    <row r="16" spans="1:14" ht="13.5" customHeight="1">
      <c r="A16" s="5"/>
      <c r="B16" s="14" t="s">
        <v>23</v>
      </c>
      <c r="C16" s="14"/>
      <c r="D16" s="7" t="s">
        <v>10</v>
      </c>
      <c r="E16" s="8">
        <f>0.15*1.21</f>
        <v>0.18149999999999999</v>
      </c>
      <c r="F16" s="8">
        <f>E16*F14</f>
        <v>162.5514</v>
      </c>
      <c r="G16" s="8"/>
      <c r="H16" s="8">
        <f t="shared" si="1"/>
        <v>0</v>
      </c>
      <c r="I16" s="8"/>
      <c r="J16" s="9"/>
      <c r="K16" s="8"/>
      <c r="L16" s="9"/>
      <c r="M16" s="10">
        <f t="shared" ref="M16" si="2">H16+J16+L16</f>
        <v>0</v>
      </c>
    </row>
    <row r="17" spans="1:13" ht="13.5" customHeight="1">
      <c r="A17" s="5"/>
      <c r="B17" s="14" t="s">
        <v>22</v>
      </c>
      <c r="C17" s="14"/>
      <c r="D17" s="7" t="s">
        <v>24</v>
      </c>
      <c r="E17" s="8">
        <f>0.15*0.305</f>
        <v>4.5749999999999999E-2</v>
      </c>
      <c r="F17" s="8">
        <f>E17*F16</f>
        <v>7.4367265499999995</v>
      </c>
      <c r="G17" s="8"/>
      <c r="H17" s="8">
        <f t="shared" si="1"/>
        <v>0</v>
      </c>
      <c r="I17" s="8"/>
      <c r="J17" s="9"/>
      <c r="K17" s="8"/>
      <c r="L17" s="9"/>
      <c r="M17" s="10">
        <f>H17+J17+L17</f>
        <v>0</v>
      </c>
    </row>
    <row r="18" spans="1:13" ht="13.5" customHeight="1">
      <c r="A18" s="5"/>
      <c r="B18" s="14" t="s">
        <v>80</v>
      </c>
      <c r="C18" s="14"/>
      <c r="D18" s="7" t="s">
        <v>24</v>
      </c>
      <c r="E18" s="15">
        <f>5/1000</f>
        <v>5.0000000000000001E-3</v>
      </c>
      <c r="F18" s="8">
        <f>E18*F14</f>
        <v>4.4780000000000006</v>
      </c>
      <c r="G18" s="8"/>
      <c r="H18" s="8">
        <f t="shared" si="1"/>
        <v>0</v>
      </c>
      <c r="I18" s="8"/>
      <c r="J18" s="9"/>
      <c r="K18" s="8"/>
      <c r="L18" s="9"/>
      <c r="M18" s="10">
        <f>H18+J18+L18</f>
        <v>0</v>
      </c>
    </row>
    <row r="19" spans="1:13" ht="13.5" customHeight="1">
      <c r="A19" s="5"/>
      <c r="B19" s="16" t="s">
        <v>17</v>
      </c>
      <c r="C19" s="16"/>
      <c r="D19" s="17" t="s">
        <v>10</v>
      </c>
      <c r="E19" s="18">
        <v>1</v>
      </c>
      <c r="F19" s="18">
        <f>E19*F14</f>
        <v>895.6</v>
      </c>
      <c r="G19" s="18"/>
      <c r="H19" s="8">
        <f>G19*F19</f>
        <v>0</v>
      </c>
      <c r="I19" s="18"/>
      <c r="J19" s="9"/>
      <c r="K19" s="18"/>
      <c r="L19" s="9"/>
      <c r="M19" s="10">
        <f t="shared" ref="M19" si="3">H19+J19+L19</f>
        <v>0</v>
      </c>
    </row>
    <row r="20" spans="1:13" ht="33" customHeight="1">
      <c r="A20" s="5">
        <v>2</v>
      </c>
      <c r="B20" s="34" t="s">
        <v>132</v>
      </c>
      <c r="C20" s="34"/>
      <c r="D20" s="35" t="s">
        <v>10</v>
      </c>
      <c r="E20" s="36"/>
      <c r="F20" s="36">
        <f>4478*0.07</f>
        <v>313.46000000000004</v>
      </c>
      <c r="G20" s="36"/>
      <c r="H20" s="36"/>
      <c r="I20" s="36"/>
      <c r="J20" s="38">
        <f>F20*I20</f>
        <v>0</v>
      </c>
      <c r="K20" s="36"/>
      <c r="L20" s="38"/>
      <c r="M20" s="39">
        <f>H20+J20+L20</f>
        <v>0</v>
      </c>
    </row>
    <row r="21" spans="1:13" ht="13.5" customHeight="1">
      <c r="A21" s="5"/>
      <c r="B21" s="47" t="s">
        <v>152</v>
      </c>
      <c r="C21" s="47"/>
      <c r="D21" s="35" t="s">
        <v>10</v>
      </c>
      <c r="E21" s="36">
        <v>1.0149999999999999</v>
      </c>
      <c r="F21" s="36">
        <v>318.5</v>
      </c>
      <c r="G21" s="36"/>
      <c r="H21" s="36">
        <f t="shared" ref="H21:H23" si="4">G21*F21</f>
        <v>0</v>
      </c>
      <c r="I21" s="36"/>
      <c r="J21" s="38"/>
      <c r="K21" s="36"/>
      <c r="L21" s="38">
        <f>F21*K21</f>
        <v>0</v>
      </c>
      <c r="M21" s="39">
        <f>H21+J21+L21</f>
        <v>0</v>
      </c>
    </row>
    <row r="22" spans="1:13" ht="13.5" customHeight="1">
      <c r="A22" s="5"/>
      <c r="B22" s="47" t="s">
        <v>146</v>
      </c>
      <c r="C22" s="47"/>
      <c r="D22" s="35" t="s">
        <v>24</v>
      </c>
      <c r="E22" s="55">
        <v>2.98E-3</v>
      </c>
      <c r="F22" s="36">
        <f>E22*F19</f>
        <v>2.6688879999999999</v>
      </c>
      <c r="G22" s="36"/>
      <c r="H22" s="36">
        <f t="shared" ref="H22" si="5">G22*F22</f>
        <v>0</v>
      </c>
      <c r="I22" s="36"/>
      <c r="J22" s="38"/>
      <c r="K22" s="36"/>
      <c r="L22" s="38"/>
      <c r="M22" s="39">
        <f>H22+J22+L22</f>
        <v>0</v>
      </c>
    </row>
    <row r="23" spans="1:13" ht="13.5" customHeight="1">
      <c r="A23" s="5"/>
      <c r="B23" s="47" t="s">
        <v>133</v>
      </c>
      <c r="C23" s="47"/>
      <c r="D23" s="35" t="s">
        <v>24</v>
      </c>
      <c r="E23" s="55">
        <v>1.6000000000000001E-3</v>
      </c>
      <c r="F23" s="36">
        <f>E23*F20</f>
        <v>0.50153600000000009</v>
      </c>
      <c r="G23" s="36"/>
      <c r="H23" s="36">
        <f t="shared" si="4"/>
        <v>0</v>
      </c>
      <c r="I23" s="36"/>
      <c r="J23" s="38"/>
      <c r="K23" s="36"/>
      <c r="L23" s="38"/>
      <c r="M23" s="39">
        <f>H23+J23+L23</f>
        <v>0</v>
      </c>
    </row>
    <row r="24" spans="1:13" ht="13.5" customHeight="1">
      <c r="A24" s="5"/>
      <c r="B24" s="16" t="s">
        <v>17</v>
      </c>
      <c r="C24" s="16"/>
      <c r="D24" s="17" t="s">
        <v>10</v>
      </c>
      <c r="E24" s="18">
        <v>1</v>
      </c>
      <c r="F24" s="18">
        <f>E24*F20</f>
        <v>313.46000000000004</v>
      </c>
      <c r="G24" s="18"/>
      <c r="H24" s="8">
        <f>G24*F24</f>
        <v>0</v>
      </c>
      <c r="I24" s="18"/>
      <c r="J24" s="9"/>
      <c r="K24" s="18"/>
      <c r="L24" s="9"/>
      <c r="M24" s="10">
        <f t="shared" ref="M24" si="6">H24+J24+L24</f>
        <v>0</v>
      </c>
    </row>
    <row r="25" spans="1:13" ht="13.5" customHeight="1">
      <c r="A25" s="5">
        <v>3</v>
      </c>
      <c r="B25" s="6" t="s">
        <v>107</v>
      </c>
      <c r="C25" s="6"/>
      <c r="D25" s="7" t="s">
        <v>18</v>
      </c>
      <c r="E25" s="8"/>
      <c r="F25" s="36">
        <v>1560.74</v>
      </c>
      <c r="G25" s="8"/>
      <c r="H25" s="8"/>
      <c r="I25" s="8"/>
      <c r="J25" s="9">
        <f>F25*I25</f>
        <v>0</v>
      </c>
      <c r="K25" s="8"/>
      <c r="L25" s="9"/>
      <c r="M25" s="10">
        <f>H25+J25+L25</f>
        <v>0</v>
      </c>
    </row>
    <row r="26" spans="1:13" ht="13.5" customHeight="1">
      <c r="A26" s="5"/>
      <c r="B26" s="14" t="s">
        <v>31</v>
      </c>
      <c r="C26" s="14"/>
      <c r="D26" s="7" t="s">
        <v>33</v>
      </c>
      <c r="E26" s="8">
        <v>6</v>
      </c>
      <c r="F26" s="8">
        <f>E26*F25</f>
        <v>9364.44</v>
      </c>
      <c r="G26" s="8"/>
      <c r="H26" s="8">
        <f t="shared" ref="H26:H29" si="7">G26*F26</f>
        <v>0</v>
      </c>
      <c r="I26" s="8"/>
      <c r="J26" s="9"/>
      <c r="K26" s="8"/>
      <c r="L26" s="9"/>
      <c r="M26" s="10">
        <f>H26+J26+L26</f>
        <v>0</v>
      </c>
    </row>
    <row r="27" spans="1:13" ht="13.5" customHeight="1">
      <c r="A27" s="5"/>
      <c r="B27" s="14" t="s">
        <v>32</v>
      </c>
      <c r="C27" s="14"/>
      <c r="D27" s="7" t="s">
        <v>18</v>
      </c>
      <c r="E27" s="8">
        <v>1.02</v>
      </c>
      <c r="F27" s="8">
        <f>E27*F25</f>
        <v>1591.9548</v>
      </c>
      <c r="G27" s="8"/>
      <c r="H27" s="8">
        <f t="shared" si="7"/>
        <v>0</v>
      </c>
      <c r="I27" s="8"/>
      <c r="J27" s="9"/>
      <c r="K27" s="8"/>
      <c r="L27" s="9"/>
      <c r="M27" s="10">
        <f t="shared" ref="M27:M42" si="8">H27+J27+L27</f>
        <v>0</v>
      </c>
    </row>
    <row r="28" spans="1:13" ht="13.5" customHeight="1">
      <c r="A28" s="5"/>
      <c r="B28" s="14" t="s">
        <v>100</v>
      </c>
      <c r="C28" s="14"/>
      <c r="D28" s="7" t="s">
        <v>18</v>
      </c>
      <c r="E28" s="8">
        <v>1.02</v>
      </c>
      <c r="F28" s="8">
        <f>E28*F25</f>
        <v>1591.9548</v>
      </c>
      <c r="G28" s="8"/>
      <c r="H28" s="8">
        <f t="shared" si="7"/>
        <v>0</v>
      </c>
      <c r="I28" s="8"/>
      <c r="J28" s="9"/>
      <c r="K28" s="8"/>
      <c r="L28" s="9"/>
      <c r="M28" s="10">
        <f t="shared" si="8"/>
        <v>0</v>
      </c>
    </row>
    <row r="29" spans="1:13" ht="13.5" customHeight="1">
      <c r="A29" s="5"/>
      <c r="B29" s="14" t="s">
        <v>79</v>
      </c>
      <c r="C29" s="14"/>
      <c r="D29" s="7" t="s">
        <v>33</v>
      </c>
      <c r="E29" s="8">
        <v>5</v>
      </c>
      <c r="F29" s="8">
        <f>E29*F25</f>
        <v>7803.7</v>
      </c>
      <c r="G29" s="8"/>
      <c r="H29" s="8">
        <f t="shared" si="7"/>
        <v>0</v>
      </c>
      <c r="I29" s="8"/>
      <c r="J29" s="9"/>
      <c r="K29" s="8"/>
      <c r="L29" s="9"/>
      <c r="M29" s="10">
        <f>H29+J29+L29</f>
        <v>0</v>
      </c>
    </row>
    <row r="30" spans="1:13" ht="13.5" customHeight="1">
      <c r="A30" s="5"/>
      <c r="B30" s="16" t="s">
        <v>17</v>
      </c>
      <c r="C30" s="16"/>
      <c r="D30" s="17" t="s">
        <v>18</v>
      </c>
      <c r="E30" s="18">
        <v>1</v>
      </c>
      <c r="F30" s="18">
        <f>E30*F25</f>
        <v>1560.74</v>
      </c>
      <c r="G30" s="18"/>
      <c r="H30" s="8">
        <f>G30*F30</f>
        <v>0</v>
      </c>
      <c r="I30" s="18"/>
      <c r="J30" s="9"/>
      <c r="K30" s="18"/>
      <c r="L30" s="9"/>
      <c r="M30" s="10">
        <f t="shared" si="8"/>
        <v>0</v>
      </c>
    </row>
    <row r="31" spans="1:13" ht="13.5" customHeight="1">
      <c r="A31" s="5">
        <v>4</v>
      </c>
      <c r="B31" s="34" t="s">
        <v>110</v>
      </c>
      <c r="C31" s="34"/>
      <c r="D31" s="35" t="s">
        <v>18</v>
      </c>
      <c r="E31" s="36"/>
      <c r="F31" s="36">
        <v>2917.26</v>
      </c>
      <c r="G31" s="36"/>
      <c r="H31" s="36"/>
      <c r="I31" s="36"/>
      <c r="J31" s="38">
        <f>F31*I31</f>
        <v>0</v>
      </c>
      <c r="K31" s="36"/>
      <c r="L31" s="38"/>
      <c r="M31" s="39">
        <f>H31+J31+L31</f>
        <v>0</v>
      </c>
    </row>
    <row r="32" spans="1:13" ht="13.5" customHeight="1">
      <c r="A32" s="5"/>
      <c r="B32" s="47" t="s">
        <v>31</v>
      </c>
      <c r="C32" s="47"/>
      <c r="D32" s="35" t="s">
        <v>10</v>
      </c>
      <c r="E32" s="36">
        <v>3.5000000000000003E-2</v>
      </c>
      <c r="F32" s="36">
        <f>E32*F31</f>
        <v>102.10410000000002</v>
      </c>
      <c r="G32" s="36"/>
      <c r="H32" s="36">
        <f t="shared" ref="H32:H34" si="9">G32*F32</f>
        <v>0</v>
      </c>
      <c r="I32" s="36"/>
      <c r="J32" s="38"/>
      <c r="K32" s="36"/>
      <c r="L32" s="38"/>
      <c r="M32" s="39">
        <f>H32+J32+L32</f>
        <v>0</v>
      </c>
    </row>
    <row r="33" spans="1:13" ht="13.5" customHeight="1">
      <c r="A33" s="5"/>
      <c r="B33" s="47" t="s">
        <v>108</v>
      </c>
      <c r="C33" s="47"/>
      <c r="D33" s="35" t="s">
        <v>33</v>
      </c>
      <c r="E33" s="36">
        <v>0.15</v>
      </c>
      <c r="F33" s="36">
        <f>E33*F31</f>
        <v>437.589</v>
      </c>
      <c r="G33" s="36"/>
      <c r="H33" s="36">
        <f t="shared" si="9"/>
        <v>0</v>
      </c>
      <c r="I33" s="36"/>
      <c r="J33" s="38"/>
      <c r="K33" s="36"/>
      <c r="L33" s="38"/>
      <c r="M33" s="39">
        <f t="shared" ref="M33:M34" si="10">H33+J33+L33</f>
        <v>0</v>
      </c>
    </row>
    <row r="34" spans="1:13" ht="13.5" customHeight="1">
      <c r="A34" s="5"/>
      <c r="B34" s="47" t="s">
        <v>109</v>
      </c>
      <c r="C34" s="47"/>
      <c r="D34" s="35" t="s">
        <v>10</v>
      </c>
      <c r="E34" s="36">
        <v>1.4999999999999999E-2</v>
      </c>
      <c r="F34" s="36">
        <f>E34*F31</f>
        <v>43.758900000000004</v>
      </c>
      <c r="G34" s="36"/>
      <c r="H34" s="36">
        <f t="shared" si="9"/>
        <v>0</v>
      </c>
      <c r="I34" s="36"/>
      <c r="J34" s="38"/>
      <c r="K34" s="36"/>
      <c r="L34" s="38"/>
      <c r="M34" s="39">
        <f t="shared" si="10"/>
        <v>0</v>
      </c>
    </row>
    <row r="35" spans="1:13" ht="13.5" customHeight="1">
      <c r="A35" s="5"/>
      <c r="B35" s="48" t="s">
        <v>17</v>
      </c>
      <c r="C35" s="48"/>
      <c r="D35" s="49" t="s">
        <v>18</v>
      </c>
      <c r="E35" s="50">
        <v>1</v>
      </c>
      <c r="F35" s="50">
        <f>E35*F31</f>
        <v>2917.26</v>
      </c>
      <c r="G35" s="50"/>
      <c r="H35" s="36">
        <f>G35*F35</f>
        <v>0</v>
      </c>
      <c r="I35" s="50"/>
      <c r="J35" s="38"/>
      <c r="K35" s="50"/>
      <c r="L35" s="38"/>
      <c r="M35" s="39">
        <f t="shared" ref="M35" si="11">H35+J35+L35</f>
        <v>0</v>
      </c>
    </row>
    <row r="36" spans="1:13" ht="25.8" customHeight="1">
      <c r="A36" s="5">
        <v>5</v>
      </c>
      <c r="B36" s="34" t="s">
        <v>145</v>
      </c>
      <c r="C36" s="34"/>
      <c r="D36" s="35" t="s">
        <v>35</v>
      </c>
      <c r="E36" s="36">
        <v>172</v>
      </c>
      <c r="F36" s="36">
        <f>E36*0.7</f>
        <v>120.39999999999999</v>
      </c>
      <c r="G36" s="36"/>
      <c r="H36" s="36"/>
      <c r="I36" s="36"/>
      <c r="J36" s="38">
        <f>E36*I36</f>
        <v>0</v>
      </c>
      <c r="K36" s="36"/>
      <c r="L36" s="38"/>
      <c r="M36" s="39">
        <f>H36+J36+L36</f>
        <v>0</v>
      </c>
    </row>
    <row r="37" spans="1:13" ht="13.5" customHeight="1">
      <c r="A37" s="5"/>
      <c r="B37" s="47" t="s">
        <v>36</v>
      </c>
      <c r="C37" s="47"/>
      <c r="D37" s="35" t="s">
        <v>18</v>
      </c>
      <c r="E37" s="36">
        <v>1.02</v>
      </c>
      <c r="F37" s="36">
        <f>E37*F36</f>
        <v>122.80799999999999</v>
      </c>
      <c r="G37" s="36"/>
      <c r="H37" s="36">
        <f t="shared" ref="H37" si="12">G37*F37</f>
        <v>0</v>
      </c>
      <c r="I37" s="36"/>
      <c r="J37" s="38"/>
      <c r="K37" s="36"/>
      <c r="L37" s="38"/>
      <c r="M37" s="39">
        <f t="shared" ref="M37:M39" si="13">H37+J37+L37</f>
        <v>0</v>
      </c>
    </row>
    <row r="38" spans="1:13" ht="13.5" customHeight="1">
      <c r="A38" s="5"/>
      <c r="B38" s="47" t="s">
        <v>134</v>
      </c>
      <c r="C38" s="47"/>
      <c r="D38" s="35" t="s">
        <v>14</v>
      </c>
      <c r="E38" s="36">
        <v>1</v>
      </c>
      <c r="F38" s="36">
        <v>365</v>
      </c>
      <c r="G38" s="36"/>
      <c r="H38" s="36">
        <f t="shared" ref="H38" si="14">G38*F38</f>
        <v>0</v>
      </c>
      <c r="I38" s="36"/>
      <c r="J38" s="38"/>
      <c r="K38" s="36"/>
      <c r="L38" s="38"/>
      <c r="M38" s="39">
        <f t="shared" ref="M38" si="15">H38+J38+L38</f>
        <v>0</v>
      </c>
    </row>
    <row r="39" spans="1:13" ht="13.5" customHeight="1">
      <c r="A39" s="5"/>
      <c r="B39" s="16" t="s">
        <v>17</v>
      </c>
      <c r="C39" s="16"/>
      <c r="D39" s="17" t="s">
        <v>18</v>
      </c>
      <c r="E39" s="18">
        <v>1</v>
      </c>
      <c r="F39" s="18">
        <f>E39*F36</f>
        <v>120.39999999999999</v>
      </c>
      <c r="G39" s="18"/>
      <c r="H39" s="8">
        <f>G39*F39</f>
        <v>0</v>
      </c>
      <c r="I39" s="18"/>
      <c r="J39" s="9"/>
      <c r="K39" s="18"/>
      <c r="L39" s="9"/>
      <c r="M39" s="10">
        <f t="shared" si="13"/>
        <v>0</v>
      </c>
    </row>
    <row r="40" spans="1:13">
      <c r="A40" s="19">
        <v>6</v>
      </c>
      <c r="B40" s="42" t="s">
        <v>37</v>
      </c>
      <c r="C40" s="42"/>
      <c r="D40" s="19" t="s">
        <v>14</v>
      </c>
      <c r="E40" s="20"/>
      <c r="F40" s="20">
        <v>132</v>
      </c>
      <c r="G40" s="20"/>
      <c r="H40" s="8"/>
      <c r="I40" s="9"/>
      <c r="J40" s="9">
        <f>F40*I40</f>
        <v>0</v>
      </c>
      <c r="K40" s="9"/>
      <c r="L40" s="9"/>
      <c r="M40" s="10">
        <f t="shared" si="8"/>
        <v>0</v>
      </c>
    </row>
    <row r="41" spans="1:13" ht="13.5" customHeight="1">
      <c r="A41" s="5"/>
      <c r="B41" s="14" t="s">
        <v>38</v>
      </c>
      <c r="C41" s="14"/>
      <c r="D41" s="7" t="s">
        <v>14</v>
      </c>
      <c r="E41" s="8">
        <v>1.2</v>
      </c>
      <c r="F41" s="8">
        <f>E41*F40</f>
        <v>158.4</v>
      </c>
      <c r="G41" s="8"/>
      <c r="H41" s="8">
        <f>G41*F41</f>
        <v>0</v>
      </c>
      <c r="I41" s="8"/>
      <c r="J41" s="9"/>
      <c r="K41" s="8"/>
      <c r="L41" s="9"/>
      <c r="M41" s="10">
        <f t="shared" si="8"/>
        <v>0</v>
      </c>
    </row>
    <row r="42" spans="1:13" ht="13.5" customHeight="1">
      <c r="A42" s="5"/>
      <c r="B42" s="16" t="s">
        <v>17</v>
      </c>
      <c r="C42" s="16"/>
      <c r="D42" s="17" t="s">
        <v>18</v>
      </c>
      <c r="E42" s="18">
        <v>1</v>
      </c>
      <c r="F42" s="18">
        <f>E42*F40</f>
        <v>132</v>
      </c>
      <c r="G42" s="18"/>
      <c r="H42" s="8">
        <f>G42*F42</f>
        <v>0</v>
      </c>
      <c r="I42" s="18"/>
      <c r="J42" s="9"/>
      <c r="K42" s="18"/>
      <c r="L42" s="9"/>
      <c r="M42" s="10">
        <f t="shared" si="8"/>
        <v>0</v>
      </c>
    </row>
    <row r="43" spans="1:13" ht="27" customHeight="1">
      <c r="A43" s="5">
        <v>7</v>
      </c>
      <c r="B43" s="40" t="s">
        <v>111</v>
      </c>
      <c r="C43" s="40"/>
      <c r="D43" s="7" t="s">
        <v>14</v>
      </c>
      <c r="E43" s="8"/>
      <c r="F43" s="22">
        <v>244.1</v>
      </c>
      <c r="G43" s="22"/>
      <c r="H43" s="22"/>
      <c r="I43" s="9"/>
      <c r="J43" s="9">
        <f>F43*I43</f>
        <v>0</v>
      </c>
      <c r="K43" s="8"/>
      <c r="L43" s="9"/>
      <c r="M43" s="10">
        <f>H43+J43+L43</f>
        <v>0</v>
      </c>
    </row>
    <row r="44" spans="1:13" ht="13.5" customHeight="1">
      <c r="A44" s="5"/>
      <c r="B44" s="14" t="s">
        <v>98</v>
      </c>
      <c r="C44" s="14"/>
      <c r="D44" s="7" t="s">
        <v>14</v>
      </c>
      <c r="E44" s="8">
        <v>1.03</v>
      </c>
      <c r="F44" s="8">
        <v>252</v>
      </c>
      <c r="G44" s="8"/>
      <c r="H44" s="8">
        <f t="shared" ref="H44" si="16">G44*F44</f>
        <v>0</v>
      </c>
      <c r="I44" s="8"/>
      <c r="J44" s="9"/>
      <c r="K44" s="8"/>
      <c r="L44" s="9"/>
      <c r="M44" s="10">
        <f>H44+J44+L44</f>
        <v>0</v>
      </c>
    </row>
    <row r="45" spans="1:13" ht="13.5" customHeight="1">
      <c r="A45" s="5"/>
      <c r="B45" s="16" t="s">
        <v>17</v>
      </c>
      <c r="C45" s="16"/>
      <c r="D45" s="7" t="s">
        <v>14</v>
      </c>
      <c r="E45" s="18">
        <v>1</v>
      </c>
      <c r="F45" s="18">
        <f>E45*F43</f>
        <v>244.1</v>
      </c>
      <c r="G45" s="18"/>
      <c r="H45" s="8">
        <f>G45*F45</f>
        <v>0</v>
      </c>
      <c r="I45" s="18"/>
      <c r="J45" s="9"/>
      <c r="K45" s="18"/>
      <c r="L45" s="9"/>
      <c r="M45" s="10">
        <f t="shared" ref="M45" si="17">H45+J45+L45</f>
        <v>0</v>
      </c>
    </row>
    <row r="46" spans="1:13" ht="13.5" customHeight="1">
      <c r="A46" s="5">
        <v>8</v>
      </c>
      <c r="B46" s="6" t="s">
        <v>39</v>
      </c>
      <c r="C46" s="6"/>
      <c r="D46" s="7" t="s">
        <v>18</v>
      </c>
      <c r="E46" s="8"/>
      <c r="F46" s="22">
        <f>F25+F31</f>
        <v>4478</v>
      </c>
      <c r="G46" s="8"/>
      <c r="H46" s="8"/>
      <c r="I46" s="8"/>
      <c r="J46" s="9">
        <f>F46*I46</f>
        <v>0</v>
      </c>
      <c r="K46" s="8"/>
      <c r="L46" s="9"/>
      <c r="M46" s="10">
        <f>H46+J46+L46</f>
        <v>0</v>
      </c>
    </row>
    <row r="47" spans="1:13" ht="13.5" customHeight="1">
      <c r="A47" s="5"/>
      <c r="B47" s="14" t="s">
        <v>40</v>
      </c>
      <c r="C47" s="14"/>
      <c r="D47" s="7" t="s">
        <v>33</v>
      </c>
      <c r="E47" s="8">
        <v>0.15</v>
      </c>
      <c r="F47" s="8">
        <f>E47*F46</f>
        <v>671.69999999999993</v>
      </c>
      <c r="G47" s="8"/>
      <c r="H47" s="8">
        <f t="shared" ref="H47:H48" si="18">G47*F47</f>
        <v>0</v>
      </c>
      <c r="I47" s="8"/>
      <c r="J47" s="9"/>
      <c r="K47" s="8"/>
      <c r="L47" s="9"/>
      <c r="M47" s="10">
        <f>H47+J47+L47</f>
        <v>0</v>
      </c>
    </row>
    <row r="48" spans="1:13" ht="13.5" customHeight="1">
      <c r="A48" s="5"/>
      <c r="B48" s="14" t="s">
        <v>41</v>
      </c>
      <c r="C48" s="14"/>
      <c r="D48" s="7" t="s">
        <v>33</v>
      </c>
      <c r="E48" s="8">
        <v>0.5</v>
      </c>
      <c r="F48" s="8">
        <f>E48*F46</f>
        <v>2239</v>
      </c>
      <c r="G48" s="8"/>
      <c r="H48" s="8">
        <f t="shared" si="18"/>
        <v>0</v>
      </c>
      <c r="I48" s="8"/>
      <c r="J48" s="9"/>
      <c r="K48" s="8"/>
      <c r="L48" s="9"/>
      <c r="M48" s="10">
        <f t="shared" ref="M48:M49" si="19">H48+J48+L48</f>
        <v>0</v>
      </c>
    </row>
    <row r="49" spans="1:376" ht="13.5" customHeight="1">
      <c r="A49" s="5"/>
      <c r="B49" s="16" t="s">
        <v>17</v>
      </c>
      <c r="C49" s="16"/>
      <c r="D49" s="17" t="s">
        <v>18</v>
      </c>
      <c r="E49" s="18">
        <v>1</v>
      </c>
      <c r="F49" s="18">
        <f>E49*F46</f>
        <v>4478</v>
      </c>
      <c r="G49" s="18"/>
      <c r="H49" s="8">
        <f>G49*F49</f>
        <v>0</v>
      </c>
      <c r="I49" s="18"/>
      <c r="J49" s="9"/>
      <c r="K49" s="18"/>
      <c r="L49" s="9"/>
      <c r="M49" s="10">
        <f t="shared" si="19"/>
        <v>0</v>
      </c>
    </row>
    <row r="50" spans="1:376" ht="30.75" customHeight="1">
      <c r="A50" s="5">
        <v>9</v>
      </c>
      <c r="B50" s="34" t="s">
        <v>81</v>
      </c>
      <c r="C50" s="34"/>
      <c r="D50" s="35" t="s">
        <v>18</v>
      </c>
      <c r="E50" s="36"/>
      <c r="F50" s="37">
        <v>710</v>
      </c>
      <c r="G50" s="36"/>
      <c r="H50" s="36"/>
      <c r="I50" s="36"/>
      <c r="J50" s="38">
        <f>F50*I50</f>
        <v>0</v>
      </c>
      <c r="K50" s="36"/>
      <c r="L50" s="38"/>
      <c r="M50" s="39">
        <f>H50+J50+L50</f>
        <v>0</v>
      </c>
    </row>
    <row r="51" spans="1:376" ht="13.5" customHeight="1">
      <c r="A51" s="5"/>
      <c r="B51" s="47" t="s">
        <v>140</v>
      </c>
      <c r="C51" s="47"/>
      <c r="D51" s="35" t="s">
        <v>18</v>
      </c>
      <c r="E51" s="36">
        <v>1.02</v>
      </c>
      <c r="F51" s="36">
        <f>E51*F50</f>
        <v>724.2</v>
      </c>
      <c r="G51" s="36"/>
      <c r="H51" s="36">
        <f t="shared" ref="H51" si="20">G51*F51</f>
        <v>0</v>
      </c>
      <c r="I51" s="36"/>
      <c r="J51" s="38"/>
      <c r="K51" s="36"/>
      <c r="L51" s="38"/>
      <c r="M51" s="39">
        <f>H51+J51+L51</f>
        <v>0</v>
      </c>
    </row>
    <row r="52" spans="1:376" ht="13.5" customHeight="1">
      <c r="A52" s="5"/>
      <c r="B52" s="48" t="s">
        <v>17</v>
      </c>
      <c r="C52" s="48"/>
      <c r="D52" s="49" t="s">
        <v>18</v>
      </c>
      <c r="E52" s="50">
        <v>1</v>
      </c>
      <c r="F52" s="50">
        <f>E52*F50</f>
        <v>710</v>
      </c>
      <c r="G52" s="50"/>
      <c r="H52" s="36">
        <f>G52*F52</f>
        <v>0</v>
      </c>
      <c r="I52" s="50"/>
      <c r="J52" s="38"/>
      <c r="K52" s="50"/>
      <c r="L52" s="38"/>
      <c r="M52" s="39">
        <f t="shared" ref="M52" si="21">H52+J52+L52</f>
        <v>0</v>
      </c>
    </row>
    <row r="53" spans="1:376" ht="13.5" customHeight="1">
      <c r="A53" s="11"/>
      <c r="B53" s="12" t="s">
        <v>42</v>
      </c>
      <c r="C53" s="12"/>
      <c r="D53" s="11"/>
      <c r="E53" s="13"/>
      <c r="F53" s="13"/>
      <c r="G53" s="13"/>
      <c r="H53" s="13">
        <f>SUM(H14:H52)</f>
        <v>0</v>
      </c>
      <c r="I53" s="13"/>
      <c r="J53" s="13">
        <f>SUM(J14:J52)</f>
        <v>0</v>
      </c>
      <c r="K53" s="13"/>
      <c r="L53" s="13">
        <f>SUM(L14:L52)</f>
        <v>0</v>
      </c>
      <c r="M53" s="13">
        <f>SUM(M14:M52)</f>
        <v>0</v>
      </c>
    </row>
    <row r="54" spans="1:376" ht="24.75" customHeight="1">
      <c r="A54" s="71">
        <v>2</v>
      </c>
      <c r="B54" s="71" t="s">
        <v>21</v>
      </c>
      <c r="C54" s="71"/>
      <c r="D54" s="72"/>
      <c r="E54" s="38"/>
      <c r="F54" s="38"/>
      <c r="G54" s="38"/>
      <c r="H54" s="73"/>
      <c r="I54" s="73"/>
      <c r="J54" s="73"/>
      <c r="K54" s="73"/>
      <c r="L54" s="73"/>
      <c r="M54" s="73"/>
    </row>
    <row r="55" spans="1:376" ht="24.75" customHeight="1">
      <c r="A55" s="11">
        <v>2.1</v>
      </c>
      <c r="B55" s="11" t="s">
        <v>118</v>
      </c>
      <c r="C55" s="11"/>
      <c r="D55" s="74"/>
      <c r="E55" s="75"/>
      <c r="F55" s="75"/>
      <c r="G55" s="75"/>
      <c r="H55" s="76"/>
      <c r="I55" s="76"/>
      <c r="J55" s="76"/>
      <c r="K55" s="76"/>
      <c r="L55" s="76"/>
      <c r="M55" s="76"/>
    </row>
    <row r="56" spans="1:376" s="77" customFormat="1" ht="13.5" customHeight="1">
      <c r="A56" s="5">
        <v>1</v>
      </c>
      <c r="B56" s="21" t="s">
        <v>27</v>
      </c>
      <c r="C56" s="21"/>
      <c r="D56" s="7" t="s">
        <v>18</v>
      </c>
      <c r="E56" s="8"/>
      <c r="F56" s="8">
        <v>864.13</v>
      </c>
      <c r="G56" s="8"/>
      <c r="H56" s="8"/>
      <c r="I56" s="8"/>
      <c r="J56" s="9">
        <f>F56*I56</f>
        <v>0</v>
      </c>
      <c r="K56" s="8"/>
      <c r="L56" s="9"/>
      <c r="M56" s="10">
        <f>H56+J56+L56</f>
        <v>0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9"/>
      <c r="FI56" s="59"/>
      <c r="FJ56" s="59"/>
      <c r="FK56" s="59"/>
      <c r="FL56" s="59"/>
      <c r="FM56" s="59"/>
      <c r="FN56" s="59"/>
      <c r="FO56" s="59"/>
      <c r="FP56" s="59"/>
      <c r="FQ56" s="59"/>
      <c r="FR56" s="59"/>
      <c r="FS56" s="59"/>
      <c r="FT56" s="59"/>
      <c r="FU56" s="59"/>
      <c r="FV56" s="59"/>
      <c r="FW56" s="59"/>
      <c r="FX56" s="59"/>
      <c r="FY56" s="59"/>
      <c r="FZ56" s="59"/>
      <c r="GA56" s="59"/>
      <c r="GB56" s="59"/>
      <c r="GC56" s="59"/>
      <c r="GD56" s="59"/>
      <c r="GE56" s="59"/>
      <c r="GF56" s="59"/>
      <c r="GG56" s="59"/>
      <c r="GH56" s="59"/>
      <c r="GI56" s="59"/>
      <c r="GJ56" s="59"/>
      <c r="GK56" s="59"/>
      <c r="GL56" s="59"/>
      <c r="GM56" s="59"/>
      <c r="GN56" s="59"/>
      <c r="GO56" s="59"/>
      <c r="GP56" s="59"/>
      <c r="GQ56" s="59"/>
      <c r="GR56" s="59"/>
      <c r="GS56" s="59"/>
      <c r="GT56" s="59"/>
      <c r="GU56" s="59"/>
      <c r="GV56" s="59"/>
      <c r="GW56" s="59"/>
      <c r="GX56" s="59"/>
      <c r="GY56" s="59"/>
      <c r="GZ56" s="59"/>
      <c r="HA56" s="59"/>
      <c r="HB56" s="59"/>
      <c r="HC56" s="59"/>
      <c r="HD56" s="59"/>
      <c r="HE56" s="59"/>
      <c r="HF56" s="59"/>
      <c r="HG56" s="59"/>
      <c r="HH56" s="59"/>
      <c r="HI56" s="59"/>
      <c r="HJ56" s="59"/>
      <c r="HK56" s="59"/>
      <c r="HL56" s="59"/>
      <c r="HM56" s="59"/>
      <c r="HN56" s="59"/>
      <c r="HO56" s="59"/>
      <c r="HP56" s="59"/>
      <c r="HQ56" s="59"/>
      <c r="HR56" s="59"/>
      <c r="HS56" s="59"/>
      <c r="HT56" s="59"/>
      <c r="HU56" s="59"/>
      <c r="HV56" s="59"/>
      <c r="HW56" s="59"/>
      <c r="HX56" s="59"/>
      <c r="HY56" s="59"/>
      <c r="HZ56" s="59"/>
      <c r="IA56" s="59"/>
      <c r="IB56" s="59"/>
      <c r="IC56" s="59"/>
      <c r="ID56" s="59"/>
      <c r="IE56" s="59"/>
      <c r="IF56" s="59"/>
      <c r="IG56" s="59"/>
      <c r="IH56" s="59"/>
      <c r="II56" s="59"/>
      <c r="IJ56" s="59"/>
      <c r="IK56" s="59"/>
      <c r="IL56" s="59"/>
      <c r="IM56" s="59"/>
      <c r="IN56" s="59"/>
      <c r="IO56" s="59"/>
      <c r="IP56" s="59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59"/>
      <c r="JM56" s="59"/>
      <c r="JN56" s="59"/>
      <c r="JO56" s="59"/>
      <c r="JP56" s="59"/>
      <c r="JQ56" s="59"/>
      <c r="JR56" s="59"/>
      <c r="JS56" s="59"/>
      <c r="JT56" s="59"/>
      <c r="JU56" s="59"/>
      <c r="JV56" s="59"/>
      <c r="JW56" s="59"/>
      <c r="JX56" s="59"/>
      <c r="JY56" s="59"/>
      <c r="JZ56" s="59"/>
      <c r="KA56" s="59"/>
      <c r="KB56" s="59"/>
      <c r="KC56" s="59"/>
      <c r="KD56" s="59"/>
      <c r="KE56" s="59"/>
      <c r="KF56" s="59"/>
      <c r="KG56" s="59"/>
      <c r="KH56" s="59"/>
      <c r="KI56" s="59"/>
      <c r="KJ56" s="59"/>
      <c r="KK56" s="59"/>
      <c r="KL56" s="59"/>
      <c r="KM56" s="59"/>
      <c r="KN56" s="59"/>
      <c r="KO56" s="59"/>
      <c r="KP56" s="59"/>
      <c r="KQ56" s="59"/>
      <c r="KR56" s="59"/>
      <c r="KS56" s="59"/>
      <c r="KT56" s="59"/>
      <c r="KU56" s="59"/>
      <c r="KV56" s="59"/>
      <c r="KW56" s="59"/>
      <c r="KX56" s="59"/>
      <c r="KY56" s="59"/>
      <c r="KZ56" s="59"/>
      <c r="LA56" s="59"/>
      <c r="LB56" s="59"/>
      <c r="LC56" s="59"/>
      <c r="LD56" s="59"/>
      <c r="LE56" s="59"/>
      <c r="LF56" s="59"/>
      <c r="LG56" s="59"/>
      <c r="LH56" s="59"/>
      <c r="LI56" s="59"/>
      <c r="LJ56" s="59"/>
      <c r="LK56" s="59"/>
      <c r="LL56" s="59"/>
      <c r="LM56" s="59"/>
      <c r="LN56" s="59"/>
      <c r="LO56" s="59"/>
      <c r="LP56" s="59"/>
      <c r="LQ56" s="59"/>
      <c r="LR56" s="59"/>
      <c r="LS56" s="59"/>
      <c r="LT56" s="59"/>
      <c r="LU56" s="59"/>
      <c r="LV56" s="59"/>
      <c r="LW56" s="59"/>
      <c r="LX56" s="59"/>
      <c r="LY56" s="59"/>
      <c r="LZ56" s="59"/>
      <c r="MA56" s="59"/>
      <c r="MB56" s="59"/>
      <c r="MC56" s="59"/>
      <c r="MD56" s="59"/>
      <c r="ME56" s="59"/>
      <c r="MF56" s="59"/>
      <c r="MG56" s="59"/>
      <c r="MH56" s="59"/>
      <c r="MI56" s="59"/>
      <c r="MJ56" s="59"/>
      <c r="MK56" s="59"/>
      <c r="ML56" s="59"/>
      <c r="MM56" s="59"/>
      <c r="MN56" s="59"/>
      <c r="MO56" s="59"/>
      <c r="MP56" s="59"/>
      <c r="MQ56" s="59"/>
      <c r="MR56" s="59"/>
      <c r="MS56" s="59"/>
      <c r="MT56" s="59"/>
      <c r="MU56" s="59"/>
      <c r="MV56" s="59"/>
      <c r="MW56" s="59"/>
      <c r="MX56" s="59"/>
      <c r="MY56" s="59"/>
      <c r="MZ56" s="59"/>
      <c r="NA56" s="59"/>
      <c r="NB56" s="59"/>
      <c r="NC56" s="59"/>
      <c r="ND56" s="59"/>
      <c r="NE56" s="59"/>
      <c r="NF56" s="59"/>
      <c r="NG56" s="59"/>
      <c r="NH56" s="59"/>
      <c r="NI56" s="59"/>
      <c r="NJ56" s="59"/>
      <c r="NK56" s="59"/>
      <c r="NL56" s="59"/>
    </row>
    <row r="57" spans="1:376" s="77" customFormat="1" ht="13.5" customHeight="1">
      <c r="A57" s="5"/>
      <c r="B57" s="14" t="s">
        <v>22</v>
      </c>
      <c r="C57" s="14"/>
      <c r="D57" s="7" t="s">
        <v>24</v>
      </c>
      <c r="E57" s="8">
        <f>0.05*0.305</f>
        <v>1.525E-2</v>
      </c>
      <c r="F57" s="8">
        <f>E57*F56</f>
        <v>13.177982499999999</v>
      </c>
      <c r="G57" s="8"/>
      <c r="H57" s="8">
        <f t="shared" ref="H57:H58" si="22">G57*F57</f>
        <v>0</v>
      </c>
      <c r="I57" s="8"/>
      <c r="J57" s="9"/>
      <c r="K57" s="8"/>
      <c r="L57" s="9"/>
      <c r="M57" s="10">
        <f>H57+J57+L57</f>
        <v>0</v>
      </c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9"/>
      <c r="FI57" s="59"/>
      <c r="FJ57" s="59"/>
      <c r="FK57" s="59"/>
      <c r="FL57" s="59"/>
      <c r="FM57" s="59"/>
      <c r="FN57" s="59"/>
      <c r="FO57" s="59"/>
      <c r="FP57" s="59"/>
      <c r="FQ57" s="59"/>
      <c r="FR57" s="59"/>
      <c r="FS57" s="59"/>
      <c r="FT57" s="59"/>
      <c r="FU57" s="59"/>
      <c r="FV57" s="59"/>
      <c r="FW57" s="59"/>
      <c r="FX57" s="59"/>
      <c r="FY57" s="59"/>
      <c r="FZ57" s="59"/>
      <c r="GA57" s="59"/>
      <c r="GB57" s="59"/>
      <c r="GC57" s="59"/>
      <c r="GD57" s="59"/>
      <c r="GE57" s="59"/>
      <c r="GF57" s="59"/>
      <c r="GG57" s="59"/>
      <c r="GH57" s="59"/>
      <c r="GI57" s="59"/>
      <c r="GJ57" s="59"/>
      <c r="GK57" s="59"/>
      <c r="GL57" s="59"/>
      <c r="GM57" s="59"/>
      <c r="GN57" s="59"/>
      <c r="GO57" s="59"/>
      <c r="GP57" s="59"/>
      <c r="GQ57" s="59"/>
      <c r="GR57" s="59"/>
      <c r="GS57" s="59"/>
      <c r="GT57" s="59"/>
      <c r="GU57" s="59"/>
      <c r="GV57" s="59"/>
      <c r="GW57" s="59"/>
      <c r="GX57" s="59"/>
      <c r="GY57" s="59"/>
      <c r="GZ57" s="59"/>
      <c r="HA57" s="59"/>
      <c r="HB57" s="59"/>
      <c r="HC57" s="59"/>
      <c r="HD57" s="59"/>
      <c r="HE57" s="59"/>
      <c r="HF57" s="59"/>
      <c r="HG57" s="59"/>
      <c r="HH57" s="59"/>
      <c r="HI57" s="59"/>
      <c r="HJ57" s="59"/>
      <c r="HK57" s="59"/>
      <c r="HL57" s="59"/>
      <c r="HM57" s="59"/>
      <c r="HN57" s="59"/>
      <c r="HO57" s="59"/>
      <c r="HP57" s="59"/>
      <c r="HQ57" s="59"/>
      <c r="HR57" s="59"/>
      <c r="HS57" s="59"/>
      <c r="HT57" s="59"/>
      <c r="HU57" s="59"/>
      <c r="HV57" s="59"/>
      <c r="HW57" s="59"/>
      <c r="HX57" s="59"/>
      <c r="HY57" s="59"/>
      <c r="HZ57" s="59"/>
      <c r="IA57" s="59"/>
      <c r="IB57" s="59"/>
      <c r="IC57" s="59"/>
      <c r="ID57" s="59"/>
      <c r="IE57" s="59"/>
      <c r="IF57" s="59"/>
      <c r="IG57" s="59"/>
      <c r="IH57" s="59"/>
      <c r="II57" s="59"/>
      <c r="IJ57" s="59"/>
      <c r="IK57" s="59"/>
      <c r="IL57" s="59"/>
      <c r="IM57" s="59"/>
      <c r="IN57" s="59"/>
      <c r="IO57" s="59"/>
      <c r="IP57" s="59"/>
      <c r="IQ57" s="59"/>
      <c r="IR57" s="59"/>
      <c r="IS57" s="59"/>
      <c r="IT57" s="59"/>
      <c r="IU57" s="59"/>
      <c r="IV57" s="59"/>
      <c r="IW57" s="59"/>
      <c r="IX57" s="59"/>
      <c r="IY57" s="59"/>
      <c r="IZ57" s="59"/>
      <c r="JA57" s="59"/>
      <c r="JB57" s="59"/>
      <c r="JC57" s="59"/>
      <c r="JD57" s="59"/>
      <c r="JE57" s="59"/>
      <c r="JF57" s="59"/>
      <c r="JG57" s="59"/>
      <c r="JH57" s="59"/>
      <c r="JI57" s="59"/>
      <c r="JJ57" s="59"/>
      <c r="JK57" s="59"/>
      <c r="JL57" s="59"/>
      <c r="JM57" s="59"/>
      <c r="JN57" s="59"/>
      <c r="JO57" s="59"/>
      <c r="JP57" s="59"/>
      <c r="JQ57" s="59"/>
      <c r="JR57" s="59"/>
      <c r="JS57" s="59"/>
      <c r="JT57" s="59"/>
      <c r="JU57" s="59"/>
      <c r="JV57" s="59"/>
      <c r="JW57" s="59"/>
      <c r="JX57" s="59"/>
      <c r="JY57" s="59"/>
      <c r="JZ57" s="59"/>
      <c r="KA57" s="59"/>
      <c r="KB57" s="59"/>
      <c r="KC57" s="59"/>
      <c r="KD57" s="59"/>
      <c r="KE57" s="59"/>
      <c r="KF57" s="59"/>
      <c r="KG57" s="59"/>
      <c r="KH57" s="59"/>
      <c r="KI57" s="59"/>
      <c r="KJ57" s="59"/>
      <c r="KK57" s="59"/>
      <c r="KL57" s="59"/>
      <c r="KM57" s="59"/>
      <c r="KN57" s="59"/>
      <c r="KO57" s="59"/>
      <c r="KP57" s="59"/>
      <c r="KQ57" s="59"/>
      <c r="KR57" s="59"/>
      <c r="KS57" s="59"/>
      <c r="KT57" s="59"/>
      <c r="KU57" s="59"/>
      <c r="KV57" s="59"/>
      <c r="KW57" s="59"/>
      <c r="KX57" s="59"/>
      <c r="KY57" s="59"/>
      <c r="KZ57" s="59"/>
      <c r="LA57" s="59"/>
      <c r="LB57" s="59"/>
      <c r="LC57" s="59"/>
      <c r="LD57" s="59"/>
      <c r="LE57" s="59"/>
      <c r="LF57" s="59"/>
      <c r="LG57" s="59"/>
      <c r="LH57" s="59"/>
      <c r="LI57" s="59"/>
      <c r="LJ57" s="59"/>
      <c r="LK57" s="59"/>
      <c r="LL57" s="59"/>
      <c r="LM57" s="59"/>
      <c r="LN57" s="59"/>
      <c r="LO57" s="59"/>
      <c r="LP57" s="59"/>
      <c r="LQ57" s="59"/>
      <c r="LR57" s="59"/>
      <c r="LS57" s="59"/>
      <c r="LT57" s="59"/>
      <c r="LU57" s="59"/>
      <c r="LV57" s="59"/>
      <c r="LW57" s="59"/>
      <c r="LX57" s="59"/>
      <c r="LY57" s="59"/>
      <c r="LZ57" s="59"/>
      <c r="MA57" s="59"/>
      <c r="MB57" s="59"/>
      <c r="MC57" s="59"/>
      <c r="MD57" s="59"/>
      <c r="ME57" s="59"/>
      <c r="MF57" s="59"/>
      <c r="MG57" s="59"/>
      <c r="MH57" s="59"/>
      <c r="MI57" s="59"/>
      <c r="MJ57" s="59"/>
      <c r="MK57" s="59"/>
      <c r="ML57" s="59"/>
      <c r="MM57" s="59"/>
      <c r="MN57" s="59"/>
      <c r="MO57" s="59"/>
      <c r="MP57" s="59"/>
      <c r="MQ57" s="59"/>
      <c r="MR57" s="59"/>
      <c r="MS57" s="59"/>
      <c r="MT57" s="59"/>
      <c r="MU57" s="59"/>
      <c r="MV57" s="59"/>
      <c r="MW57" s="59"/>
      <c r="MX57" s="59"/>
      <c r="MY57" s="59"/>
      <c r="MZ57" s="59"/>
      <c r="NA57" s="59"/>
      <c r="NB57" s="59"/>
      <c r="NC57" s="59"/>
      <c r="ND57" s="59"/>
      <c r="NE57" s="59"/>
      <c r="NF57" s="59"/>
      <c r="NG57" s="59"/>
      <c r="NH57" s="59"/>
      <c r="NI57" s="59"/>
      <c r="NJ57" s="59"/>
      <c r="NK57" s="59"/>
      <c r="NL57" s="59"/>
    </row>
    <row r="58" spans="1:376" s="77" customFormat="1" ht="13.5" customHeight="1">
      <c r="A58" s="5"/>
      <c r="B58" s="14" t="s">
        <v>23</v>
      </c>
      <c r="C58" s="14"/>
      <c r="D58" s="7" t="s">
        <v>10</v>
      </c>
      <c r="E58" s="8">
        <f>0.05*1.21</f>
        <v>6.0499999999999998E-2</v>
      </c>
      <c r="F58" s="8">
        <f>E58*F56</f>
        <v>52.279865000000001</v>
      </c>
      <c r="G58" s="8"/>
      <c r="H58" s="8">
        <f t="shared" si="22"/>
        <v>0</v>
      </c>
      <c r="I58" s="8"/>
      <c r="J58" s="9"/>
      <c r="K58" s="8"/>
      <c r="L58" s="9"/>
      <c r="M58" s="10">
        <f t="shared" ref="M58:M62" si="23">H58+J58+L58</f>
        <v>0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  <c r="IP58" s="59"/>
      <c r="IQ58" s="59"/>
      <c r="IR58" s="59"/>
      <c r="IS58" s="59"/>
      <c r="IT58" s="59"/>
      <c r="IU58" s="59"/>
      <c r="IV58" s="59"/>
      <c r="IW58" s="59"/>
      <c r="IX58" s="59"/>
      <c r="IY58" s="59"/>
      <c r="IZ58" s="59"/>
      <c r="JA58" s="59"/>
      <c r="JB58" s="59"/>
      <c r="JC58" s="59"/>
      <c r="JD58" s="59"/>
      <c r="JE58" s="59"/>
      <c r="JF58" s="59"/>
      <c r="JG58" s="59"/>
      <c r="JH58" s="59"/>
      <c r="JI58" s="59"/>
      <c r="JJ58" s="59"/>
      <c r="JK58" s="59"/>
      <c r="JL58" s="59"/>
      <c r="JM58" s="59"/>
      <c r="JN58" s="59"/>
      <c r="JO58" s="59"/>
      <c r="JP58" s="59"/>
      <c r="JQ58" s="59"/>
      <c r="JR58" s="59"/>
      <c r="JS58" s="59"/>
      <c r="JT58" s="59"/>
      <c r="JU58" s="59"/>
      <c r="JV58" s="59"/>
      <c r="JW58" s="59"/>
      <c r="JX58" s="59"/>
      <c r="JY58" s="59"/>
      <c r="JZ58" s="59"/>
      <c r="KA58" s="59"/>
      <c r="KB58" s="59"/>
      <c r="KC58" s="59"/>
      <c r="KD58" s="59"/>
      <c r="KE58" s="59"/>
      <c r="KF58" s="59"/>
      <c r="KG58" s="59"/>
      <c r="KH58" s="59"/>
      <c r="KI58" s="59"/>
      <c r="KJ58" s="59"/>
      <c r="KK58" s="59"/>
      <c r="KL58" s="59"/>
      <c r="KM58" s="59"/>
      <c r="KN58" s="59"/>
      <c r="KO58" s="59"/>
      <c r="KP58" s="59"/>
      <c r="KQ58" s="59"/>
      <c r="KR58" s="59"/>
      <c r="KS58" s="59"/>
      <c r="KT58" s="59"/>
      <c r="KU58" s="59"/>
      <c r="KV58" s="59"/>
      <c r="KW58" s="59"/>
      <c r="KX58" s="59"/>
      <c r="KY58" s="59"/>
      <c r="KZ58" s="59"/>
      <c r="LA58" s="59"/>
      <c r="LB58" s="59"/>
      <c r="LC58" s="59"/>
      <c r="LD58" s="59"/>
      <c r="LE58" s="59"/>
      <c r="LF58" s="59"/>
      <c r="LG58" s="59"/>
      <c r="LH58" s="59"/>
      <c r="LI58" s="59"/>
      <c r="LJ58" s="59"/>
      <c r="LK58" s="59"/>
      <c r="LL58" s="59"/>
      <c r="LM58" s="59"/>
      <c r="LN58" s="59"/>
      <c r="LO58" s="59"/>
      <c r="LP58" s="59"/>
      <c r="LQ58" s="59"/>
      <c r="LR58" s="59"/>
      <c r="LS58" s="59"/>
      <c r="LT58" s="59"/>
      <c r="LU58" s="59"/>
      <c r="LV58" s="59"/>
      <c r="LW58" s="59"/>
      <c r="LX58" s="59"/>
      <c r="LY58" s="59"/>
      <c r="LZ58" s="59"/>
      <c r="MA58" s="59"/>
      <c r="MB58" s="59"/>
      <c r="MC58" s="59"/>
      <c r="MD58" s="59"/>
      <c r="ME58" s="59"/>
      <c r="MF58" s="59"/>
      <c r="MG58" s="59"/>
      <c r="MH58" s="59"/>
      <c r="MI58" s="59"/>
      <c r="MJ58" s="59"/>
      <c r="MK58" s="59"/>
      <c r="ML58" s="59"/>
      <c r="MM58" s="59"/>
      <c r="MN58" s="59"/>
      <c r="MO58" s="59"/>
      <c r="MP58" s="59"/>
      <c r="MQ58" s="59"/>
      <c r="MR58" s="59"/>
      <c r="MS58" s="59"/>
      <c r="MT58" s="59"/>
      <c r="MU58" s="59"/>
      <c r="MV58" s="59"/>
      <c r="MW58" s="59"/>
      <c r="MX58" s="59"/>
      <c r="MY58" s="59"/>
      <c r="MZ58" s="59"/>
      <c r="NA58" s="59"/>
      <c r="NB58" s="59"/>
      <c r="NC58" s="59"/>
      <c r="ND58" s="59"/>
      <c r="NE58" s="59"/>
      <c r="NF58" s="59"/>
      <c r="NG58" s="59"/>
      <c r="NH58" s="59"/>
      <c r="NI58" s="59"/>
      <c r="NJ58" s="59"/>
      <c r="NK58" s="59"/>
      <c r="NL58" s="59"/>
    </row>
    <row r="59" spans="1:376" s="77" customFormat="1" ht="13.5" customHeight="1">
      <c r="A59" s="5"/>
      <c r="B59" s="16" t="s">
        <v>17</v>
      </c>
      <c r="C59" s="16"/>
      <c r="D59" s="17" t="s">
        <v>18</v>
      </c>
      <c r="E59" s="18">
        <v>1</v>
      </c>
      <c r="F59" s="18">
        <f>E59*F56</f>
        <v>864.13</v>
      </c>
      <c r="G59" s="18"/>
      <c r="H59" s="8">
        <f>G59*F59</f>
        <v>0</v>
      </c>
      <c r="I59" s="18"/>
      <c r="J59" s="9"/>
      <c r="K59" s="18"/>
      <c r="L59" s="9"/>
      <c r="M59" s="10">
        <f t="shared" si="23"/>
        <v>0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  <c r="IP59" s="59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  <c r="KC59" s="59"/>
      <c r="KD59" s="59"/>
      <c r="KE59" s="59"/>
      <c r="KF59" s="59"/>
      <c r="KG59" s="59"/>
      <c r="KH59" s="59"/>
      <c r="KI59" s="59"/>
      <c r="KJ59" s="59"/>
      <c r="KK59" s="59"/>
      <c r="KL59" s="59"/>
      <c r="KM59" s="59"/>
      <c r="KN59" s="59"/>
      <c r="KO59" s="59"/>
      <c r="KP59" s="59"/>
      <c r="KQ59" s="59"/>
      <c r="KR59" s="59"/>
      <c r="KS59" s="59"/>
      <c r="KT59" s="59"/>
      <c r="KU59" s="59"/>
      <c r="KV59" s="59"/>
      <c r="KW59" s="59"/>
      <c r="KX59" s="59"/>
      <c r="KY59" s="59"/>
      <c r="KZ59" s="59"/>
      <c r="LA59" s="59"/>
      <c r="LB59" s="59"/>
      <c r="LC59" s="59"/>
      <c r="LD59" s="59"/>
      <c r="LE59" s="59"/>
      <c r="LF59" s="59"/>
      <c r="LG59" s="59"/>
      <c r="LH59" s="59"/>
      <c r="LI59" s="59"/>
      <c r="LJ59" s="59"/>
      <c r="LK59" s="59"/>
      <c r="LL59" s="59"/>
      <c r="LM59" s="59"/>
      <c r="LN59" s="59"/>
      <c r="LO59" s="59"/>
      <c r="LP59" s="59"/>
      <c r="LQ59" s="59"/>
      <c r="LR59" s="59"/>
      <c r="LS59" s="59"/>
      <c r="LT59" s="59"/>
      <c r="LU59" s="59"/>
      <c r="LV59" s="59"/>
      <c r="LW59" s="59"/>
      <c r="LX59" s="59"/>
      <c r="LY59" s="59"/>
      <c r="LZ59" s="59"/>
      <c r="MA59" s="59"/>
      <c r="MB59" s="59"/>
      <c r="MC59" s="59"/>
      <c r="MD59" s="59"/>
      <c r="ME59" s="59"/>
      <c r="MF59" s="59"/>
      <c r="MG59" s="59"/>
      <c r="MH59" s="59"/>
      <c r="MI59" s="59"/>
      <c r="MJ59" s="59"/>
      <c r="MK59" s="59"/>
      <c r="ML59" s="59"/>
      <c r="MM59" s="59"/>
      <c r="MN59" s="59"/>
      <c r="MO59" s="59"/>
      <c r="MP59" s="59"/>
      <c r="MQ59" s="59"/>
      <c r="MR59" s="59"/>
      <c r="MS59" s="59"/>
      <c r="MT59" s="59"/>
      <c r="MU59" s="59"/>
      <c r="MV59" s="59"/>
      <c r="MW59" s="59"/>
      <c r="MX59" s="59"/>
      <c r="MY59" s="59"/>
      <c r="MZ59" s="59"/>
      <c r="NA59" s="59"/>
      <c r="NB59" s="59"/>
      <c r="NC59" s="59"/>
      <c r="ND59" s="59"/>
      <c r="NE59" s="59"/>
      <c r="NF59" s="59"/>
      <c r="NG59" s="59"/>
      <c r="NH59" s="59"/>
      <c r="NI59" s="59"/>
      <c r="NJ59" s="59"/>
      <c r="NK59" s="59"/>
      <c r="NL59" s="59"/>
    </row>
    <row r="60" spans="1:376">
      <c r="A60" s="19">
        <v>2</v>
      </c>
      <c r="B60" s="78" t="s">
        <v>19</v>
      </c>
      <c r="C60" s="78"/>
      <c r="D60" s="19" t="s">
        <v>11</v>
      </c>
      <c r="E60" s="20"/>
      <c r="F60" s="20">
        <f>F56</f>
        <v>864.13</v>
      </c>
      <c r="G60" s="20"/>
      <c r="H60" s="8"/>
      <c r="I60" s="9"/>
      <c r="J60" s="9">
        <f>F60*I60</f>
        <v>0</v>
      </c>
      <c r="K60" s="9"/>
      <c r="L60" s="9"/>
      <c r="M60" s="10">
        <f t="shared" si="23"/>
        <v>0</v>
      </c>
    </row>
    <row r="61" spans="1:376" ht="13.5" customHeight="1">
      <c r="A61" s="5"/>
      <c r="B61" s="14" t="s">
        <v>99</v>
      </c>
      <c r="C61" s="14"/>
      <c r="D61" s="7" t="s">
        <v>11</v>
      </c>
      <c r="E61" s="8">
        <v>1.2</v>
      </c>
      <c r="F61" s="8">
        <f>E61*F60</f>
        <v>1036.9559999999999</v>
      </c>
      <c r="G61" s="8"/>
      <c r="H61" s="8">
        <f>G61*F61</f>
        <v>0</v>
      </c>
      <c r="I61" s="8"/>
      <c r="J61" s="9"/>
      <c r="K61" s="8"/>
      <c r="L61" s="9"/>
      <c r="M61" s="10">
        <f t="shared" si="23"/>
        <v>0</v>
      </c>
    </row>
    <row r="62" spans="1:376" ht="13.5" customHeight="1">
      <c r="A62" s="5"/>
      <c r="B62" s="16" t="s">
        <v>17</v>
      </c>
      <c r="C62" s="16"/>
      <c r="D62" s="17" t="s">
        <v>18</v>
      </c>
      <c r="E62" s="18">
        <v>1</v>
      </c>
      <c r="F62" s="18">
        <f>E62*F60</f>
        <v>864.13</v>
      </c>
      <c r="G62" s="18"/>
      <c r="H62" s="8">
        <f>G62*F62</f>
        <v>0</v>
      </c>
      <c r="I62" s="18"/>
      <c r="J62" s="9"/>
      <c r="K62" s="18"/>
      <c r="L62" s="9"/>
      <c r="M62" s="10">
        <f t="shared" si="23"/>
        <v>0</v>
      </c>
    </row>
    <row r="63" spans="1:376">
      <c r="A63" s="5">
        <v>3</v>
      </c>
      <c r="B63" s="21" t="s">
        <v>26</v>
      </c>
      <c r="C63" s="21"/>
      <c r="D63" s="7" t="s">
        <v>18</v>
      </c>
      <c r="E63" s="8"/>
      <c r="F63" s="22">
        <f>F56</f>
        <v>864.13</v>
      </c>
      <c r="G63" s="22"/>
      <c r="H63" s="22">
        <f>G63*F63</f>
        <v>0</v>
      </c>
      <c r="I63" s="8"/>
      <c r="J63" s="9"/>
      <c r="K63" s="8"/>
      <c r="L63" s="9"/>
      <c r="M63" s="10">
        <f>H63+J63+L63</f>
        <v>0</v>
      </c>
    </row>
    <row r="64" spans="1:376" ht="24.75" customHeight="1">
      <c r="A64" s="11">
        <v>2.2000000000000002</v>
      </c>
      <c r="B64" s="11" t="s">
        <v>119</v>
      </c>
      <c r="C64" s="11"/>
      <c r="D64" s="74"/>
      <c r="E64" s="75"/>
      <c r="F64" s="75"/>
      <c r="G64" s="75"/>
      <c r="H64" s="76"/>
      <c r="I64" s="76"/>
      <c r="J64" s="76"/>
      <c r="K64" s="76"/>
      <c r="L64" s="76"/>
      <c r="M64" s="76"/>
    </row>
    <row r="65" spans="1:376" s="79" customFormat="1" ht="13.5" customHeight="1">
      <c r="A65" s="33">
        <v>1</v>
      </c>
      <c r="B65" s="40" t="s">
        <v>28</v>
      </c>
      <c r="C65" s="40"/>
      <c r="D65" s="35" t="s">
        <v>18</v>
      </c>
      <c r="E65" s="36"/>
      <c r="F65" s="37">
        <v>2776.31</v>
      </c>
      <c r="G65" s="36"/>
      <c r="H65" s="36"/>
      <c r="I65" s="36"/>
      <c r="J65" s="38">
        <f>F65*I65</f>
        <v>0</v>
      </c>
      <c r="K65" s="36"/>
      <c r="L65" s="38"/>
      <c r="M65" s="39">
        <f>H65+J65+L65</f>
        <v>0</v>
      </c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  <c r="IP65" s="59"/>
      <c r="IQ65" s="59"/>
      <c r="IR65" s="59"/>
      <c r="IS65" s="59"/>
      <c r="IT65" s="59"/>
      <c r="IU65" s="59"/>
      <c r="IV65" s="59"/>
      <c r="IW65" s="59"/>
      <c r="IX65" s="59"/>
      <c r="IY65" s="59"/>
      <c r="IZ65" s="59"/>
      <c r="JA65" s="59"/>
      <c r="JB65" s="59"/>
      <c r="JC65" s="59"/>
      <c r="JD65" s="59"/>
      <c r="JE65" s="59"/>
      <c r="JF65" s="59"/>
      <c r="JG65" s="59"/>
      <c r="JH65" s="59"/>
      <c r="JI65" s="59"/>
      <c r="JJ65" s="59"/>
      <c r="JK65" s="59"/>
      <c r="JL65" s="59"/>
      <c r="JM65" s="59"/>
      <c r="JN65" s="59"/>
      <c r="JO65" s="59"/>
      <c r="JP65" s="59"/>
      <c r="JQ65" s="59"/>
      <c r="JR65" s="59"/>
      <c r="JS65" s="59"/>
      <c r="JT65" s="59"/>
      <c r="JU65" s="59"/>
      <c r="JV65" s="59"/>
      <c r="JW65" s="59"/>
      <c r="JX65" s="59"/>
      <c r="JY65" s="59"/>
      <c r="JZ65" s="59"/>
      <c r="KA65" s="59"/>
      <c r="KB65" s="59"/>
      <c r="KC65" s="59"/>
      <c r="KD65" s="59"/>
      <c r="KE65" s="59"/>
      <c r="KF65" s="59"/>
      <c r="KG65" s="59"/>
      <c r="KH65" s="59"/>
      <c r="KI65" s="59"/>
      <c r="KJ65" s="59"/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s="59"/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</row>
    <row r="66" spans="1:376" ht="13.5" customHeight="1">
      <c r="A66" s="5"/>
      <c r="B66" s="14" t="s">
        <v>22</v>
      </c>
      <c r="C66" s="14"/>
      <c r="D66" s="7" t="s">
        <v>24</v>
      </c>
      <c r="E66" s="8">
        <f>0.08*0.305</f>
        <v>2.4400000000000002E-2</v>
      </c>
      <c r="F66" s="8">
        <f>E66*F65</f>
        <v>67.74196400000001</v>
      </c>
      <c r="G66" s="8"/>
      <c r="H66" s="8">
        <f t="shared" ref="H66:H67" si="24">G66*F66</f>
        <v>0</v>
      </c>
      <c r="I66" s="8"/>
      <c r="J66" s="9"/>
      <c r="K66" s="8"/>
      <c r="L66" s="9"/>
      <c r="M66" s="10">
        <f>H66+J66+L66</f>
        <v>0</v>
      </c>
    </row>
    <row r="67" spans="1:376" ht="13.5" customHeight="1">
      <c r="A67" s="5"/>
      <c r="B67" s="14" t="s">
        <v>23</v>
      </c>
      <c r="C67" s="14"/>
      <c r="D67" s="7" t="s">
        <v>10</v>
      </c>
      <c r="E67" s="8">
        <f>0.08*1.21</f>
        <v>9.6799999999999997E-2</v>
      </c>
      <c r="F67" s="8">
        <f>E67*F65</f>
        <v>268.74680799999999</v>
      </c>
      <c r="G67" s="8"/>
      <c r="H67" s="8">
        <f t="shared" si="24"/>
        <v>0</v>
      </c>
      <c r="I67" s="8"/>
      <c r="J67" s="9"/>
      <c r="K67" s="8"/>
      <c r="L67" s="9"/>
      <c r="M67" s="10">
        <f t="shared" ref="M67:M71" si="25">H67+J67+L67</f>
        <v>0</v>
      </c>
    </row>
    <row r="68" spans="1:376" ht="13.5" customHeight="1">
      <c r="A68" s="5"/>
      <c r="B68" s="16" t="s">
        <v>17</v>
      </c>
      <c r="C68" s="16"/>
      <c r="D68" s="17" t="s">
        <v>18</v>
      </c>
      <c r="E68" s="18">
        <v>1</v>
      </c>
      <c r="F68" s="18">
        <f>E68*F65</f>
        <v>2776.31</v>
      </c>
      <c r="G68" s="18"/>
      <c r="H68" s="8">
        <f>G68*F68</f>
        <v>0</v>
      </c>
      <c r="I68" s="18"/>
      <c r="J68" s="9"/>
      <c r="K68" s="18"/>
      <c r="L68" s="9"/>
      <c r="M68" s="10">
        <f t="shared" si="25"/>
        <v>0</v>
      </c>
    </row>
    <row r="69" spans="1:376">
      <c r="A69" s="19">
        <v>2</v>
      </c>
      <c r="B69" s="78" t="s">
        <v>19</v>
      </c>
      <c r="C69" s="78"/>
      <c r="D69" s="19" t="s">
        <v>11</v>
      </c>
      <c r="E69" s="20"/>
      <c r="F69" s="20">
        <f>F65</f>
        <v>2776.31</v>
      </c>
      <c r="G69" s="20"/>
      <c r="H69" s="8"/>
      <c r="I69" s="9"/>
      <c r="J69" s="9">
        <f>F69*I69</f>
        <v>0</v>
      </c>
      <c r="K69" s="9"/>
      <c r="L69" s="9"/>
      <c r="M69" s="10">
        <f t="shared" si="25"/>
        <v>0</v>
      </c>
    </row>
    <row r="70" spans="1:376" ht="13.5" customHeight="1">
      <c r="A70" s="5"/>
      <c r="B70" s="14" t="s">
        <v>99</v>
      </c>
      <c r="C70" s="14"/>
      <c r="D70" s="7" t="s">
        <v>11</v>
      </c>
      <c r="E70" s="8">
        <v>1.2</v>
      </c>
      <c r="F70" s="8">
        <f>E70*F69</f>
        <v>3331.5719999999997</v>
      </c>
      <c r="G70" s="8"/>
      <c r="H70" s="8">
        <f>G70*F70</f>
        <v>0</v>
      </c>
      <c r="I70" s="8"/>
      <c r="J70" s="9"/>
      <c r="K70" s="8"/>
      <c r="L70" s="9"/>
      <c r="M70" s="10">
        <f t="shared" si="25"/>
        <v>0</v>
      </c>
    </row>
    <row r="71" spans="1:376" ht="13.5" customHeight="1">
      <c r="A71" s="5"/>
      <c r="B71" s="16" t="s">
        <v>17</v>
      </c>
      <c r="C71" s="16"/>
      <c r="D71" s="17" t="s">
        <v>18</v>
      </c>
      <c r="E71" s="18">
        <v>1</v>
      </c>
      <c r="F71" s="18">
        <f>E71*F69</f>
        <v>2776.31</v>
      </c>
      <c r="G71" s="18"/>
      <c r="H71" s="8">
        <f>G71*F71</f>
        <v>0</v>
      </c>
      <c r="I71" s="18"/>
      <c r="J71" s="9"/>
      <c r="K71" s="18"/>
      <c r="L71" s="9"/>
      <c r="M71" s="10">
        <f t="shared" si="25"/>
        <v>0</v>
      </c>
    </row>
    <row r="72" spans="1:376" ht="24.75" customHeight="1">
      <c r="A72" s="11">
        <v>2.2999999999999998</v>
      </c>
      <c r="B72" s="11" t="s">
        <v>125</v>
      </c>
      <c r="C72" s="11"/>
      <c r="D72" s="74"/>
      <c r="E72" s="75"/>
      <c r="F72" s="75"/>
      <c r="G72" s="75"/>
      <c r="H72" s="76"/>
      <c r="I72" s="76"/>
      <c r="J72" s="76"/>
      <c r="K72" s="76"/>
      <c r="L72" s="76"/>
      <c r="M72" s="76"/>
    </row>
    <row r="73" spans="1:376" ht="27" customHeight="1">
      <c r="A73" s="5">
        <v>3</v>
      </c>
      <c r="B73" s="21" t="s">
        <v>26</v>
      </c>
      <c r="C73" s="21"/>
      <c r="D73" s="7" t="s">
        <v>18</v>
      </c>
      <c r="E73" s="8"/>
      <c r="F73" s="22">
        <v>1331.38</v>
      </c>
      <c r="G73" s="22"/>
      <c r="H73" s="22">
        <f>G73*F73</f>
        <v>0</v>
      </c>
      <c r="I73" s="8"/>
      <c r="J73" s="9"/>
      <c r="K73" s="8"/>
      <c r="L73" s="9"/>
      <c r="M73" s="10">
        <f>H73+J73+L73</f>
        <v>0</v>
      </c>
    </row>
    <row r="74" spans="1:376" s="77" customFormat="1" ht="24.75" customHeight="1">
      <c r="A74" s="41">
        <v>2.4</v>
      </c>
      <c r="B74" s="80" t="s">
        <v>120</v>
      </c>
      <c r="C74" s="80"/>
      <c r="D74" s="81"/>
      <c r="E74" s="82"/>
      <c r="F74" s="82"/>
      <c r="G74" s="83"/>
      <c r="H74" s="83"/>
      <c r="I74" s="82"/>
      <c r="J74" s="75"/>
      <c r="K74" s="82"/>
      <c r="L74" s="75"/>
      <c r="M74" s="84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  <c r="IP74" s="59"/>
      <c r="IQ74" s="59"/>
      <c r="IR74" s="59"/>
      <c r="IS74" s="59"/>
      <c r="IT74" s="59"/>
      <c r="IU74" s="59"/>
      <c r="IV74" s="59"/>
      <c r="IW74" s="59"/>
      <c r="IX74" s="59"/>
      <c r="IY74" s="59"/>
      <c r="IZ74" s="59"/>
      <c r="JA74" s="59"/>
      <c r="JB74" s="59"/>
      <c r="JC74" s="59"/>
      <c r="JD74" s="59"/>
      <c r="JE74" s="59"/>
      <c r="JF74" s="59"/>
      <c r="JG74" s="59"/>
      <c r="JH74" s="59"/>
      <c r="JI74" s="59"/>
      <c r="JJ74" s="59"/>
      <c r="JK74" s="59"/>
      <c r="JL74" s="59"/>
      <c r="JM74" s="59"/>
      <c r="JN74" s="59"/>
      <c r="JO74" s="59"/>
      <c r="JP74" s="59"/>
      <c r="JQ74" s="59"/>
      <c r="JR74" s="59"/>
      <c r="JS74" s="59"/>
      <c r="JT74" s="59"/>
      <c r="JU74" s="59"/>
      <c r="JV74" s="59"/>
      <c r="JW74" s="59"/>
      <c r="JX74" s="59"/>
      <c r="JY74" s="59"/>
      <c r="JZ74" s="59"/>
      <c r="KA74" s="59"/>
      <c r="KB74" s="59"/>
      <c r="KC74" s="59"/>
      <c r="KD74" s="59"/>
      <c r="KE74" s="59"/>
      <c r="KF74" s="59"/>
      <c r="KG74" s="59"/>
      <c r="KH74" s="59"/>
      <c r="KI74" s="59"/>
      <c r="KJ74" s="59"/>
      <c r="KK74" s="59"/>
      <c r="KL74" s="59"/>
      <c r="KM74" s="59"/>
      <c r="KN74" s="59"/>
      <c r="KO74" s="59"/>
      <c r="KP74" s="59"/>
      <c r="KQ74" s="59"/>
      <c r="KR74" s="59"/>
      <c r="KS74" s="59"/>
      <c r="KT74" s="59"/>
      <c r="KU74" s="59"/>
      <c r="KV74" s="59"/>
      <c r="KW74" s="59"/>
      <c r="KX74" s="59"/>
      <c r="KY74" s="59"/>
      <c r="KZ74" s="59"/>
      <c r="LA74" s="59"/>
      <c r="LB74" s="59"/>
      <c r="LC74" s="59"/>
      <c r="LD74" s="59"/>
      <c r="LE74" s="59"/>
      <c r="LF74" s="59"/>
      <c r="LG74" s="59"/>
      <c r="LH74" s="59"/>
      <c r="LI74" s="59"/>
      <c r="LJ74" s="59"/>
      <c r="LK74" s="59"/>
      <c r="LL74" s="59"/>
      <c r="LM74" s="59"/>
      <c r="LN74" s="59"/>
      <c r="LO74" s="59"/>
      <c r="LP74" s="59"/>
      <c r="LQ74" s="59"/>
      <c r="LR74" s="59"/>
      <c r="LS74" s="59"/>
      <c r="LT74" s="59"/>
      <c r="LU74" s="59"/>
      <c r="LV74" s="59"/>
      <c r="LW74" s="59"/>
      <c r="LX74" s="59"/>
      <c r="LY74" s="59"/>
      <c r="LZ74" s="59"/>
      <c r="MA74" s="59"/>
      <c r="MB74" s="59"/>
      <c r="MC74" s="59"/>
      <c r="MD74" s="59"/>
      <c r="ME74" s="59"/>
      <c r="MF74" s="59"/>
      <c r="MG74" s="59"/>
      <c r="MH74" s="59"/>
      <c r="MI74" s="59"/>
      <c r="MJ74" s="59"/>
      <c r="MK74" s="59"/>
      <c r="ML74" s="59"/>
      <c r="MM74" s="59"/>
      <c r="MN74" s="59"/>
      <c r="MO74" s="59"/>
      <c r="MP74" s="59"/>
      <c r="MQ74" s="59"/>
      <c r="MR74" s="59"/>
      <c r="MS74" s="59"/>
      <c r="MT74" s="59"/>
      <c r="MU74" s="59"/>
      <c r="MV74" s="59"/>
      <c r="MW74" s="59"/>
      <c r="MX74" s="59"/>
      <c r="MY74" s="59"/>
      <c r="MZ74" s="59"/>
      <c r="NA74" s="59"/>
      <c r="NB74" s="59"/>
      <c r="NC74" s="59"/>
      <c r="ND74" s="59"/>
      <c r="NE74" s="59"/>
      <c r="NF74" s="59"/>
      <c r="NG74" s="59"/>
      <c r="NH74" s="59"/>
      <c r="NI74" s="59"/>
      <c r="NJ74" s="59"/>
      <c r="NK74" s="59"/>
      <c r="NL74" s="59"/>
    </row>
    <row r="75" spans="1:376" s="77" customFormat="1" ht="13.5" customHeight="1">
      <c r="A75" s="5">
        <v>1</v>
      </c>
      <c r="B75" s="21" t="s">
        <v>121</v>
      </c>
      <c r="C75" s="21"/>
      <c r="D75" s="7" t="s">
        <v>18</v>
      </c>
      <c r="E75" s="8"/>
      <c r="F75" s="8">
        <v>1985.7</v>
      </c>
      <c r="G75" s="8"/>
      <c r="H75" s="8"/>
      <c r="I75" s="8"/>
      <c r="J75" s="9">
        <f>F75*I75</f>
        <v>0</v>
      </c>
      <c r="K75" s="8"/>
      <c r="L75" s="9"/>
      <c r="M75" s="10">
        <f>H75+J75+L75</f>
        <v>0</v>
      </c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  <c r="IP75" s="59"/>
      <c r="IQ75" s="59"/>
      <c r="IR75" s="59"/>
      <c r="IS75" s="59"/>
      <c r="IT75" s="59"/>
      <c r="IU75" s="59"/>
      <c r="IV75" s="59"/>
      <c r="IW75" s="59"/>
      <c r="IX75" s="59"/>
      <c r="IY75" s="59"/>
      <c r="IZ75" s="59"/>
      <c r="JA75" s="59"/>
      <c r="JB75" s="59"/>
      <c r="JC75" s="59"/>
      <c r="JD75" s="59"/>
      <c r="JE75" s="59"/>
      <c r="JF75" s="59"/>
      <c r="JG75" s="59"/>
      <c r="JH75" s="59"/>
      <c r="JI75" s="59"/>
      <c r="JJ75" s="59"/>
      <c r="JK75" s="59"/>
      <c r="JL75" s="59"/>
      <c r="JM75" s="59"/>
      <c r="JN75" s="59"/>
      <c r="JO75" s="59"/>
      <c r="JP75" s="59"/>
      <c r="JQ75" s="59"/>
      <c r="JR75" s="59"/>
      <c r="JS75" s="59"/>
      <c r="JT75" s="59"/>
      <c r="JU75" s="59"/>
      <c r="JV75" s="59"/>
      <c r="JW75" s="59"/>
      <c r="JX75" s="59"/>
      <c r="JY75" s="59"/>
      <c r="JZ75" s="59"/>
      <c r="KA75" s="59"/>
      <c r="KB75" s="59"/>
      <c r="KC75" s="59"/>
      <c r="KD75" s="59"/>
      <c r="KE75" s="59"/>
      <c r="KF75" s="59"/>
      <c r="KG75" s="59"/>
      <c r="KH75" s="59"/>
      <c r="KI75" s="59"/>
      <c r="KJ75" s="59"/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L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</row>
    <row r="76" spans="1:376" s="77" customFormat="1" ht="13.5" customHeight="1">
      <c r="A76" s="5"/>
      <c r="B76" s="14" t="s">
        <v>22</v>
      </c>
      <c r="C76" s="14"/>
      <c r="D76" s="7" t="s">
        <v>24</v>
      </c>
      <c r="E76" s="8">
        <f>0.05*0.305</f>
        <v>1.525E-2</v>
      </c>
      <c r="F76" s="8">
        <f>E76*F75</f>
        <v>30.281925000000001</v>
      </c>
      <c r="G76" s="8"/>
      <c r="H76" s="8">
        <f t="shared" ref="H76:H77" si="26">G76*F76</f>
        <v>0</v>
      </c>
      <c r="I76" s="8"/>
      <c r="J76" s="9"/>
      <c r="K76" s="8"/>
      <c r="L76" s="9"/>
      <c r="M76" s="10">
        <f>H76+J76+L76</f>
        <v>0</v>
      </c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  <c r="IP76" s="59"/>
      <c r="IQ76" s="59"/>
      <c r="IR76" s="59"/>
      <c r="IS76" s="59"/>
      <c r="IT76" s="59"/>
      <c r="IU76" s="59"/>
      <c r="IV76" s="59"/>
      <c r="IW76" s="59"/>
      <c r="IX76" s="59"/>
      <c r="IY76" s="59"/>
      <c r="IZ76" s="59"/>
      <c r="JA76" s="59"/>
      <c r="JB76" s="59"/>
      <c r="JC76" s="59"/>
      <c r="JD76" s="59"/>
      <c r="JE76" s="59"/>
      <c r="JF76" s="59"/>
      <c r="JG76" s="59"/>
      <c r="JH76" s="59"/>
      <c r="JI76" s="59"/>
      <c r="JJ76" s="59"/>
      <c r="JK76" s="59"/>
      <c r="JL76" s="59"/>
      <c r="JM76" s="59"/>
      <c r="JN76" s="59"/>
      <c r="JO76" s="59"/>
      <c r="JP76" s="59"/>
      <c r="JQ76" s="59"/>
      <c r="JR76" s="59"/>
      <c r="JS76" s="59"/>
      <c r="JT76" s="59"/>
      <c r="JU76" s="59"/>
      <c r="JV76" s="59"/>
      <c r="JW76" s="59"/>
      <c r="JX76" s="59"/>
      <c r="JY76" s="59"/>
      <c r="JZ76" s="59"/>
      <c r="KA76" s="59"/>
      <c r="KB76" s="59"/>
      <c r="KC76" s="59"/>
      <c r="KD76" s="59"/>
      <c r="KE76" s="59"/>
      <c r="KF76" s="59"/>
      <c r="KG76" s="59"/>
      <c r="KH76" s="59"/>
      <c r="KI76" s="59"/>
      <c r="KJ76" s="59"/>
      <c r="KK76" s="59"/>
      <c r="KL76" s="59"/>
      <c r="KM76" s="59"/>
      <c r="KN76" s="59"/>
      <c r="KO76" s="59"/>
      <c r="KP76" s="59"/>
      <c r="KQ76" s="59"/>
      <c r="KR76" s="59"/>
      <c r="KS76" s="59"/>
      <c r="KT76" s="59"/>
      <c r="KU76" s="59"/>
      <c r="KV76" s="59"/>
      <c r="KW76" s="59"/>
      <c r="KX76" s="59"/>
      <c r="KY76" s="59"/>
      <c r="KZ76" s="59"/>
      <c r="LA76" s="59"/>
      <c r="LB76" s="59"/>
      <c r="LC76" s="59"/>
      <c r="LD76" s="59"/>
      <c r="LE76" s="59"/>
      <c r="LF76" s="59"/>
      <c r="LG76" s="59"/>
      <c r="LH76" s="59"/>
      <c r="LI76" s="59"/>
      <c r="LJ76" s="59"/>
      <c r="LK76" s="59"/>
      <c r="LL76" s="59"/>
      <c r="LM76" s="59"/>
      <c r="LN76" s="59"/>
      <c r="LO76" s="59"/>
      <c r="LP76" s="59"/>
      <c r="LQ76" s="59"/>
      <c r="LR76" s="59"/>
      <c r="LS76" s="59"/>
      <c r="LT76" s="59"/>
      <c r="LU76" s="59"/>
      <c r="LV76" s="59"/>
      <c r="LW76" s="59"/>
      <c r="LX76" s="59"/>
      <c r="LY76" s="59"/>
      <c r="LZ76" s="59"/>
      <c r="MA76" s="59"/>
      <c r="MB76" s="59"/>
      <c r="MC76" s="59"/>
      <c r="MD76" s="59"/>
      <c r="ME76" s="59"/>
      <c r="MF76" s="59"/>
      <c r="MG76" s="59"/>
      <c r="MH76" s="59"/>
      <c r="MI76" s="59"/>
      <c r="MJ76" s="59"/>
      <c r="MK76" s="59"/>
      <c r="ML76" s="59"/>
      <c r="MM76" s="59"/>
      <c r="MN76" s="59"/>
      <c r="MO76" s="59"/>
      <c r="MP76" s="59"/>
      <c r="MQ76" s="59"/>
      <c r="MR76" s="59"/>
      <c r="MS76" s="59"/>
      <c r="MT76" s="59"/>
      <c r="MU76" s="59"/>
      <c r="MV76" s="59"/>
      <c r="MW76" s="59"/>
      <c r="MX76" s="59"/>
      <c r="MY76" s="59"/>
      <c r="MZ76" s="59"/>
      <c r="NA76" s="59"/>
      <c r="NB76" s="59"/>
      <c r="NC76" s="59"/>
      <c r="ND76" s="59"/>
      <c r="NE76" s="59"/>
      <c r="NF76" s="59"/>
      <c r="NG76" s="59"/>
      <c r="NH76" s="59"/>
      <c r="NI76" s="59"/>
      <c r="NJ76" s="59"/>
      <c r="NK76" s="59"/>
      <c r="NL76" s="59"/>
    </row>
    <row r="77" spans="1:376" s="77" customFormat="1" ht="13.5" customHeight="1">
      <c r="A77" s="5"/>
      <c r="B77" s="14" t="s">
        <v>23</v>
      </c>
      <c r="C77" s="14"/>
      <c r="D77" s="7" t="s">
        <v>10</v>
      </c>
      <c r="E77" s="8">
        <f>0.05*1.21</f>
        <v>6.0499999999999998E-2</v>
      </c>
      <c r="F77" s="8">
        <f>E77*F75</f>
        <v>120.13485</v>
      </c>
      <c r="G77" s="8"/>
      <c r="H77" s="8">
        <f t="shared" si="26"/>
        <v>0</v>
      </c>
      <c r="I77" s="8"/>
      <c r="J77" s="9"/>
      <c r="K77" s="8"/>
      <c r="L77" s="9"/>
      <c r="M77" s="10">
        <f t="shared" ref="M77:M78" si="27">H77+J77+L77</f>
        <v>0</v>
      </c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  <c r="IP77" s="59"/>
      <c r="IQ77" s="59"/>
      <c r="IR77" s="59"/>
      <c r="IS77" s="59"/>
      <c r="IT77" s="59"/>
      <c r="IU77" s="59"/>
      <c r="IV77" s="59"/>
      <c r="IW77" s="59"/>
      <c r="IX77" s="59"/>
      <c r="IY77" s="59"/>
      <c r="IZ77" s="59"/>
      <c r="JA77" s="59"/>
      <c r="JB77" s="59"/>
      <c r="JC77" s="59"/>
      <c r="JD77" s="59"/>
      <c r="JE77" s="59"/>
      <c r="JF77" s="59"/>
      <c r="JG77" s="59"/>
      <c r="JH77" s="59"/>
      <c r="JI77" s="59"/>
      <c r="JJ77" s="59"/>
      <c r="JK77" s="59"/>
      <c r="JL77" s="59"/>
      <c r="JM77" s="59"/>
      <c r="JN77" s="59"/>
      <c r="JO77" s="59"/>
      <c r="JP77" s="59"/>
      <c r="JQ77" s="59"/>
      <c r="JR77" s="59"/>
      <c r="JS77" s="59"/>
      <c r="JT77" s="59"/>
      <c r="JU77" s="59"/>
      <c r="JV77" s="59"/>
      <c r="JW77" s="59"/>
      <c r="JX77" s="59"/>
      <c r="JY77" s="59"/>
      <c r="JZ77" s="59"/>
      <c r="KA77" s="59"/>
      <c r="KB77" s="59"/>
      <c r="KC77" s="59"/>
      <c r="KD77" s="59"/>
      <c r="KE77" s="59"/>
      <c r="KF77" s="59"/>
      <c r="KG77" s="59"/>
      <c r="KH77" s="59"/>
      <c r="KI77" s="59"/>
      <c r="KJ77" s="59"/>
      <c r="KK77" s="59"/>
      <c r="KL77" s="59"/>
      <c r="KM77" s="59"/>
      <c r="KN77" s="59"/>
      <c r="KO77" s="59"/>
      <c r="KP77" s="59"/>
      <c r="KQ77" s="59"/>
      <c r="KR77" s="59"/>
      <c r="KS77" s="59"/>
      <c r="KT77" s="59"/>
      <c r="KU77" s="59"/>
      <c r="KV77" s="59"/>
      <c r="KW77" s="59"/>
      <c r="KX77" s="59"/>
      <c r="KY77" s="59"/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L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</row>
    <row r="78" spans="1:376" s="77" customFormat="1" ht="13.5" customHeight="1">
      <c r="A78" s="5"/>
      <c r="B78" s="16" t="s">
        <v>17</v>
      </c>
      <c r="C78" s="16"/>
      <c r="D78" s="17" t="s">
        <v>18</v>
      </c>
      <c r="E78" s="18">
        <v>1</v>
      </c>
      <c r="F78" s="18">
        <f>E78*F75</f>
        <v>1985.7</v>
      </c>
      <c r="G78" s="18"/>
      <c r="H78" s="8">
        <f>G78*F78</f>
        <v>0</v>
      </c>
      <c r="I78" s="18"/>
      <c r="J78" s="9"/>
      <c r="K78" s="18"/>
      <c r="L78" s="9"/>
      <c r="M78" s="10">
        <f t="shared" si="27"/>
        <v>0</v>
      </c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  <c r="IP78" s="59"/>
      <c r="IQ78" s="59"/>
      <c r="IR78" s="59"/>
      <c r="IS78" s="59"/>
      <c r="IT78" s="59"/>
      <c r="IU78" s="59"/>
      <c r="IV78" s="59"/>
      <c r="IW78" s="59"/>
      <c r="IX78" s="59"/>
      <c r="IY78" s="59"/>
      <c r="IZ78" s="59"/>
      <c r="JA78" s="59"/>
      <c r="JB78" s="59"/>
      <c r="JC78" s="59"/>
      <c r="JD78" s="59"/>
      <c r="JE78" s="59"/>
      <c r="JF78" s="59"/>
      <c r="JG78" s="59"/>
      <c r="JH78" s="59"/>
      <c r="JI78" s="59"/>
      <c r="JJ78" s="59"/>
      <c r="JK78" s="59"/>
      <c r="JL78" s="59"/>
      <c r="JM78" s="59"/>
      <c r="JN78" s="59"/>
      <c r="JO78" s="59"/>
      <c r="JP78" s="59"/>
      <c r="JQ78" s="59"/>
      <c r="JR78" s="59"/>
      <c r="JS78" s="59"/>
      <c r="JT78" s="59"/>
      <c r="JU78" s="59"/>
      <c r="JV78" s="59"/>
      <c r="JW78" s="59"/>
      <c r="JX78" s="59"/>
      <c r="JY78" s="59"/>
      <c r="JZ78" s="59"/>
      <c r="KA78" s="59"/>
      <c r="KB78" s="59"/>
      <c r="KC78" s="59"/>
      <c r="KD78" s="59"/>
      <c r="KE78" s="59"/>
      <c r="KF78" s="59"/>
      <c r="KG78" s="59"/>
      <c r="KH78" s="59"/>
      <c r="KI78" s="59"/>
      <c r="KJ78" s="59"/>
      <c r="KK78" s="59"/>
      <c r="KL78" s="59"/>
      <c r="KM78" s="59"/>
      <c r="KN78" s="59"/>
      <c r="KO78" s="59"/>
      <c r="KP78" s="59"/>
      <c r="KQ78" s="59"/>
      <c r="KR78" s="59"/>
      <c r="KS78" s="59"/>
      <c r="KT78" s="59"/>
      <c r="KU78" s="59"/>
      <c r="KV78" s="59"/>
      <c r="KW78" s="59"/>
      <c r="KX78" s="59"/>
      <c r="KY78" s="59"/>
      <c r="KZ78" s="59"/>
      <c r="LA78" s="59"/>
      <c r="LB78" s="59"/>
      <c r="LC78" s="59"/>
      <c r="LD78" s="59"/>
      <c r="LE78" s="59"/>
      <c r="LF78" s="59"/>
      <c r="LG78" s="59"/>
      <c r="LH78" s="59"/>
      <c r="LI78" s="59"/>
      <c r="LJ78" s="59"/>
      <c r="LK78" s="59"/>
      <c r="LL78" s="59"/>
      <c r="LM78" s="59"/>
      <c r="LN78" s="59"/>
      <c r="LO78" s="59"/>
      <c r="LP78" s="59"/>
      <c r="LQ78" s="59"/>
      <c r="LR78" s="59"/>
      <c r="LS78" s="59"/>
      <c r="LT78" s="59"/>
      <c r="LU78" s="59"/>
      <c r="LV78" s="59"/>
      <c r="LW78" s="59"/>
      <c r="LX78" s="59"/>
      <c r="LY78" s="59"/>
      <c r="LZ78" s="59"/>
      <c r="MA78" s="59"/>
      <c r="MB78" s="59"/>
      <c r="MC78" s="59"/>
      <c r="MD78" s="59"/>
      <c r="ME78" s="59"/>
      <c r="MF78" s="59"/>
      <c r="MG78" s="59"/>
      <c r="MH78" s="59"/>
      <c r="MI78" s="59"/>
      <c r="MJ78" s="59"/>
      <c r="MK78" s="59"/>
      <c r="ML78" s="59"/>
      <c r="MM78" s="59"/>
      <c r="MN78" s="59"/>
      <c r="MO78" s="59"/>
      <c r="MP78" s="59"/>
      <c r="MQ78" s="59"/>
      <c r="MR78" s="59"/>
      <c r="MS78" s="59"/>
      <c r="MT78" s="59"/>
      <c r="MU78" s="59"/>
      <c r="MV78" s="59"/>
      <c r="MW78" s="59"/>
      <c r="MX78" s="59"/>
      <c r="MY78" s="59"/>
      <c r="MZ78" s="59"/>
      <c r="NA78" s="59"/>
      <c r="NB78" s="59"/>
      <c r="NC78" s="59"/>
      <c r="ND78" s="59"/>
      <c r="NE78" s="59"/>
      <c r="NF78" s="59"/>
      <c r="NG78" s="59"/>
      <c r="NH78" s="59"/>
      <c r="NI78" s="59"/>
      <c r="NJ78" s="59"/>
      <c r="NK78" s="59"/>
      <c r="NL78" s="59"/>
    </row>
    <row r="79" spans="1:376">
      <c r="A79" s="19">
        <v>2</v>
      </c>
      <c r="B79" s="78" t="s">
        <v>157</v>
      </c>
      <c r="C79" s="78"/>
      <c r="D79" s="19" t="s">
        <v>11</v>
      </c>
      <c r="E79" s="20"/>
      <c r="F79" s="20">
        <f>F75</f>
        <v>1985.7</v>
      </c>
      <c r="G79" s="20"/>
      <c r="H79" s="8"/>
      <c r="I79" s="9"/>
      <c r="J79" s="9">
        <f>F79*I79</f>
        <v>0</v>
      </c>
      <c r="K79" s="9"/>
      <c r="L79" s="9"/>
      <c r="M79" s="10">
        <f t="shared" ref="M79:M85" si="28">H79+J79+L79</f>
        <v>0</v>
      </c>
    </row>
    <row r="80" spans="1:376" ht="13.5" customHeight="1">
      <c r="A80" s="5"/>
      <c r="B80" s="14" t="s">
        <v>25</v>
      </c>
      <c r="C80" s="14"/>
      <c r="D80" s="7" t="s">
        <v>11</v>
      </c>
      <c r="E80" s="8">
        <v>2.4</v>
      </c>
      <c r="F80" s="8">
        <f>E80*F79</f>
        <v>4765.68</v>
      </c>
      <c r="G80" s="8"/>
      <c r="H80" s="8">
        <f>G80*F80</f>
        <v>0</v>
      </c>
      <c r="I80" s="8"/>
      <c r="J80" s="9"/>
      <c r="K80" s="8"/>
      <c r="L80" s="9"/>
      <c r="M80" s="10">
        <f t="shared" si="28"/>
        <v>0</v>
      </c>
    </row>
    <row r="81" spans="1:376" ht="13.5" customHeight="1">
      <c r="A81" s="5"/>
      <c r="B81" s="16" t="s">
        <v>17</v>
      </c>
      <c r="C81" s="16"/>
      <c r="D81" s="17" t="s">
        <v>18</v>
      </c>
      <c r="E81" s="18">
        <v>1</v>
      </c>
      <c r="F81" s="18">
        <f>E81*F79</f>
        <v>1985.7</v>
      </c>
      <c r="G81" s="18"/>
      <c r="H81" s="8">
        <f>G81*F81</f>
        <v>0</v>
      </c>
      <c r="I81" s="18"/>
      <c r="J81" s="9"/>
      <c r="K81" s="18"/>
      <c r="L81" s="9"/>
      <c r="M81" s="10">
        <f t="shared" si="28"/>
        <v>0</v>
      </c>
    </row>
    <row r="82" spans="1:376" s="77" customFormat="1" ht="30" customHeight="1">
      <c r="A82" s="41">
        <v>2.5</v>
      </c>
      <c r="B82" s="85" t="s">
        <v>122</v>
      </c>
      <c r="C82" s="85"/>
      <c r="D82" s="81" t="s">
        <v>18</v>
      </c>
      <c r="E82" s="82"/>
      <c r="F82" s="83">
        <f>2083-F96</f>
        <v>749.59000000000015</v>
      </c>
      <c r="G82" s="83"/>
      <c r="H82" s="83"/>
      <c r="I82" s="82"/>
      <c r="J82" s="75"/>
      <c r="K82" s="82"/>
      <c r="L82" s="75"/>
      <c r="M82" s="84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  <c r="IP82" s="59"/>
      <c r="IQ82" s="59"/>
      <c r="IR82" s="59"/>
      <c r="IS82" s="59"/>
      <c r="IT82" s="59"/>
      <c r="IU82" s="59"/>
      <c r="IV82" s="59"/>
      <c r="IW82" s="59"/>
      <c r="IX82" s="59"/>
      <c r="IY82" s="59"/>
      <c r="IZ82" s="59"/>
      <c r="JA82" s="59"/>
      <c r="JB82" s="59"/>
      <c r="JC82" s="59"/>
      <c r="JD82" s="59"/>
      <c r="JE82" s="59"/>
      <c r="JF82" s="59"/>
      <c r="JG82" s="59"/>
      <c r="JH82" s="59"/>
      <c r="JI82" s="59"/>
      <c r="JJ82" s="59"/>
      <c r="JK82" s="59"/>
      <c r="JL82" s="59"/>
      <c r="JM82" s="59"/>
      <c r="JN82" s="59"/>
      <c r="JO82" s="59"/>
      <c r="JP82" s="59"/>
      <c r="JQ82" s="59"/>
      <c r="JR82" s="59"/>
      <c r="JS82" s="59"/>
      <c r="JT82" s="59"/>
      <c r="JU82" s="59"/>
      <c r="JV82" s="59"/>
      <c r="JW82" s="59"/>
      <c r="JX82" s="59"/>
      <c r="JY82" s="59"/>
      <c r="JZ82" s="59"/>
      <c r="KA82" s="59"/>
      <c r="KB82" s="59"/>
      <c r="KC82" s="59"/>
      <c r="KD82" s="59"/>
      <c r="KE82" s="59"/>
      <c r="KF82" s="59"/>
      <c r="KG82" s="59"/>
      <c r="KH82" s="59"/>
      <c r="KI82" s="59"/>
      <c r="KJ82" s="59"/>
      <c r="KK82" s="59"/>
      <c r="KL82" s="59"/>
      <c r="KM82" s="59"/>
      <c r="KN82" s="59"/>
      <c r="KO82" s="59"/>
      <c r="KP82" s="59"/>
      <c r="KQ82" s="59"/>
      <c r="KR82" s="59"/>
      <c r="KS82" s="59"/>
      <c r="KT82" s="59"/>
      <c r="KU82" s="59"/>
      <c r="KV82" s="59"/>
      <c r="KW82" s="59"/>
      <c r="KX82" s="59"/>
      <c r="KY82" s="59"/>
      <c r="KZ82" s="59"/>
      <c r="LA82" s="59"/>
      <c r="LB82" s="59"/>
      <c r="LC82" s="59"/>
      <c r="LD82" s="59"/>
      <c r="LE82" s="59"/>
      <c r="LF82" s="59"/>
      <c r="LG82" s="59"/>
      <c r="LH82" s="59"/>
      <c r="LI82" s="59"/>
      <c r="LJ82" s="59"/>
      <c r="LK82" s="59"/>
      <c r="LL82" s="59"/>
      <c r="LM82" s="59"/>
      <c r="LN82" s="59"/>
      <c r="LO82" s="59"/>
      <c r="LP82" s="59"/>
      <c r="LQ82" s="59"/>
      <c r="LR82" s="59"/>
      <c r="LS82" s="59"/>
      <c r="LT82" s="59"/>
      <c r="LU82" s="59"/>
      <c r="LV82" s="59"/>
      <c r="LW82" s="59"/>
      <c r="LX82" s="59"/>
      <c r="LY82" s="59"/>
      <c r="LZ82" s="59"/>
      <c r="MA82" s="59"/>
      <c r="MB82" s="59"/>
      <c r="MC82" s="59"/>
      <c r="MD82" s="59"/>
      <c r="ME82" s="59"/>
      <c r="MF82" s="59"/>
      <c r="MG82" s="59"/>
      <c r="MH82" s="59"/>
      <c r="MI82" s="59"/>
      <c r="MJ82" s="59"/>
      <c r="MK82" s="59"/>
      <c r="ML82" s="59"/>
      <c r="MM82" s="59"/>
      <c r="MN82" s="59"/>
      <c r="MO82" s="59"/>
      <c r="MP82" s="59"/>
      <c r="MQ82" s="59"/>
      <c r="MR82" s="59"/>
      <c r="MS82" s="59"/>
      <c r="MT82" s="59"/>
      <c r="MU82" s="59"/>
      <c r="MV82" s="59"/>
      <c r="MW82" s="59"/>
      <c r="MX82" s="59"/>
      <c r="MY82" s="59"/>
      <c r="MZ82" s="59"/>
      <c r="NA82" s="59"/>
      <c r="NB82" s="59"/>
      <c r="NC82" s="59"/>
      <c r="ND82" s="59"/>
      <c r="NE82" s="59"/>
      <c r="NF82" s="59"/>
      <c r="NG82" s="59"/>
      <c r="NH82" s="59"/>
      <c r="NI82" s="59"/>
      <c r="NJ82" s="59"/>
      <c r="NK82" s="59"/>
      <c r="NL82" s="59"/>
    </row>
    <row r="83" spans="1:376">
      <c r="A83" s="19"/>
      <c r="B83" s="42" t="s">
        <v>127</v>
      </c>
      <c r="C83" s="42"/>
      <c r="D83" s="19" t="s">
        <v>10</v>
      </c>
      <c r="E83" s="86">
        <f>0.15*1.015</f>
        <v>0.15224999999999997</v>
      </c>
      <c r="F83" s="20">
        <f>E83*F82</f>
        <v>114.1250775</v>
      </c>
      <c r="G83" s="20"/>
      <c r="H83" s="8">
        <f>F83*G83</f>
        <v>0</v>
      </c>
      <c r="I83" s="9"/>
      <c r="J83" s="9"/>
      <c r="K83" s="9"/>
      <c r="L83" s="9">
        <f>F83*K83</f>
        <v>0</v>
      </c>
      <c r="M83" s="10">
        <f t="shared" si="28"/>
        <v>0</v>
      </c>
    </row>
    <row r="84" spans="1:376" ht="13.5" customHeight="1">
      <c r="A84" s="5"/>
      <c r="B84" s="14" t="s">
        <v>126</v>
      </c>
      <c r="C84" s="14"/>
      <c r="D84" s="7" t="s">
        <v>24</v>
      </c>
      <c r="E84" s="8">
        <f>12*0.888/1000</f>
        <v>1.0656000000000001E-2</v>
      </c>
      <c r="F84" s="8">
        <f>E84*F82</f>
        <v>7.9876310400000019</v>
      </c>
      <c r="G84" s="8"/>
      <c r="H84" s="8">
        <f>F84*G84</f>
        <v>0</v>
      </c>
      <c r="I84" s="8"/>
      <c r="J84" s="9"/>
      <c r="K84" s="8"/>
      <c r="L84" s="9"/>
      <c r="M84" s="10">
        <f t="shared" si="28"/>
        <v>0</v>
      </c>
    </row>
    <row r="85" spans="1:376" ht="13.5" customHeight="1">
      <c r="A85" s="5"/>
      <c r="B85" s="16" t="s">
        <v>128</v>
      </c>
      <c r="C85" s="16"/>
      <c r="D85" s="17" t="s">
        <v>18</v>
      </c>
      <c r="E85" s="18"/>
      <c r="F85" s="18">
        <f>F82</f>
        <v>749.59000000000015</v>
      </c>
      <c r="G85" s="18"/>
      <c r="H85" s="8"/>
      <c r="I85" s="18"/>
      <c r="J85" s="9">
        <f>F85*I85</f>
        <v>0</v>
      </c>
      <c r="K85" s="18"/>
      <c r="L85" s="9"/>
      <c r="M85" s="10">
        <f t="shared" si="28"/>
        <v>0</v>
      </c>
    </row>
    <row r="86" spans="1:376" ht="13.5" customHeight="1">
      <c r="A86" s="5"/>
      <c r="B86" s="16" t="s">
        <v>17</v>
      </c>
      <c r="C86" s="16"/>
      <c r="D86" s="17" t="s">
        <v>18</v>
      </c>
      <c r="E86" s="18">
        <v>1</v>
      </c>
      <c r="F86" s="18">
        <f>F82</f>
        <v>749.59000000000015</v>
      </c>
      <c r="G86" s="18"/>
      <c r="H86" s="8">
        <f>G86*F86</f>
        <v>0</v>
      </c>
      <c r="I86" s="18"/>
      <c r="J86" s="9"/>
      <c r="K86" s="18"/>
      <c r="L86" s="9"/>
      <c r="M86" s="10">
        <f t="shared" ref="M86" si="29">H86+J86+L86</f>
        <v>0</v>
      </c>
    </row>
    <row r="87" spans="1:376" s="79" customFormat="1" ht="25.5" customHeight="1">
      <c r="A87" s="41">
        <v>2.7</v>
      </c>
      <c r="B87" s="85" t="s">
        <v>141</v>
      </c>
      <c r="C87" s="85"/>
      <c r="D87" s="81" t="s">
        <v>14</v>
      </c>
      <c r="E87" s="82"/>
      <c r="F87" s="82">
        <v>140</v>
      </c>
      <c r="G87" s="82"/>
      <c r="H87" s="82"/>
      <c r="I87" s="82"/>
      <c r="J87" s="75"/>
      <c r="K87" s="82"/>
      <c r="L87" s="75"/>
      <c r="M87" s="84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  <c r="IA87" s="59"/>
      <c r="IB87" s="59"/>
      <c r="IC87" s="59"/>
      <c r="ID87" s="59"/>
      <c r="IE87" s="59"/>
      <c r="IF87" s="59"/>
      <c r="IG87" s="59"/>
      <c r="IH87" s="59"/>
      <c r="II87" s="59"/>
      <c r="IJ87" s="59"/>
      <c r="IK87" s="59"/>
      <c r="IL87" s="59"/>
      <c r="IM87" s="59"/>
      <c r="IN87" s="59"/>
      <c r="IO87" s="59"/>
      <c r="IP87" s="59"/>
      <c r="IQ87" s="59"/>
      <c r="IR87" s="59"/>
      <c r="IS87" s="59"/>
      <c r="IT87" s="59"/>
      <c r="IU87" s="59"/>
      <c r="IV87" s="59"/>
      <c r="IW87" s="59"/>
      <c r="IX87" s="59"/>
      <c r="IY87" s="59"/>
      <c r="IZ87" s="59"/>
      <c r="JA87" s="59"/>
      <c r="JB87" s="59"/>
      <c r="JC87" s="59"/>
      <c r="JD87" s="59"/>
      <c r="JE87" s="59"/>
      <c r="JF87" s="59"/>
      <c r="JG87" s="59"/>
      <c r="JH87" s="59"/>
      <c r="JI87" s="59"/>
      <c r="JJ87" s="59"/>
      <c r="JK87" s="59"/>
      <c r="JL87" s="59"/>
      <c r="JM87" s="59"/>
      <c r="JN87" s="59"/>
      <c r="JO87" s="59"/>
      <c r="JP87" s="59"/>
      <c r="JQ87" s="59"/>
      <c r="JR87" s="59"/>
      <c r="JS87" s="59"/>
      <c r="JT87" s="59"/>
      <c r="JU87" s="59"/>
      <c r="JV87" s="59"/>
      <c r="JW87" s="59"/>
      <c r="JX87" s="59"/>
      <c r="JY87" s="59"/>
      <c r="JZ87" s="59"/>
      <c r="KA87" s="59"/>
      <c r="KB87" s="59"/>
      <c r="KC87" s="59"/>
      <c r="KD87" s="59"/>
      <c r="KE87" s="59"/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L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</row>
    <row r="88" spans="1:376" ht="13.5" customHeight="1">
      <c r="A88" s="5"/>
      <c r="B88" s="14" t="s">
        <v>79</v>
      </c>
      <c r="C88" s="14"/>
      <c r="D88" s="7" t="s">
        <v>33</v>
      </c>
      <c r="E88" s="8">
        <f>6*0.1</f>
        <v>0.60000000000000009</v>
      </c>
      <c r="F88" s="8">
        <f>E88*F87</f>
        <v>84.000000000000014</v>
      </c>
      <c r="G88" s="8"/>
      <c r="H88" s="8">
        <f t="shared" ref="H88:H90" si="30">G88*F88</f>
        <v>0</v>
      </c>
      <c r="I88" s="8"/>
      <c r="J88" s="9"/>
      <c r="K88" s="8"/>
      <c r="L88" s="9"/>
      <c r="M88" s="10">
        <f t="shared" ref="M88" si="31">H88+J88+L88</f>
        <v>0</v>
      </c>
    </row>
    <row r="89" spans="1:376" ht="13.5" customHeight="1">
      <c r="A89" s="5"/>
      <c r="B89" s="14" t="s">
        <v>90</v>
      </c>
      <c r="C89" s="14"/>
      <c r="D89" s="7" t="s">
        <v>33</v>
      </c>
      <c r="E89" s="8">
        <f>0.3*0.1</f>
        <v>0.03</v>
      </c>
      <c r="F89" s="8">
        <f>E89*F87</f>
        <v>4.2</v>
      </c>
      <c r="G89" s="8"/>
      <c r="H89" s="8">
        <f t="shared" si="30"/>
        <v>0</v>
      </c>
      <c r="I89" s="8"/>
      <c r="J89" s="9"/>
      <c r="K89" s="8"/>
      <c r="L89" s="9"/>
      <c r="M89" s="10">
        <f>H89+J89+L89</f>
        <v>0</v>
      </c>
    </row>
    <row r="90" spans="1:376" ht="13.5" customHeight="1">
      <c r="A90" s="5"/>
      <c r="B90" s="14" t="s">
        <v>91</v>
      </c>
      <c r="C90" s="14"/>
      <c r="D90" s="7" t="s">
        <v>14</v>
      </c>
      <c r="E90" s="15">
        <v>1</v>
      </c>
      <c r="F90" s="8">
        <f>E90*F87</f>
        <v>140</v>
      </c>
      <c r="G90" s="8"/>
      <c r="H90" s="8">
        <f t="shared" si="30"/>
        <v>0</v>
      </c>
      <c r="I90" s="8"/>
      <c r="J90" s="9">
        <f t="shared" ref="J90" si="32">F90*I90</f>
        <v>0</v>
      </c>
      <c r="K90" s="8"/>
      <c r="L90" s="9"/>
      <c r="M90" s="10">
        <f>H90+J90+L90</f>
        <v>0</v>
      </c>
    </row>
    <row r="91" spans="1:376" s="77" customFormat="1" ht="30" customHeight="1">
      <c r="A91" s="33">
        <v>2.6</v>
      </c>
      <c r="B91" s="34" t="s">
        <v>136</v>
      </c>
      <c r="C91" s="34"/>
      <c r="D91" s="35" t="s">
        <v>18</v>
      </c>
      <c r="E91" s="36"/>
      <c r="F91" s="37">
        <v>1840.7</v>
      </c>
      <c r="G91" s="37"/>
      <c r="H91" s="37"/>
      <c r="I91" s="36"/>
      <c r="J91" s="38"/>
      <c r="K91" s="36"/>
      <c r="L91" s="38"/>
      <c r="M91" s="3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  <c r="IU91" s="59"/>
      <c r="IV91" s="59"/>
      <c r="IW91" s="59"/>
      <c r="IX91" s="59"/>
      <c r="IY91" s="59"/>
      <c r="IZ91" s="59"/>
      <c r="JA91" s="59"/>
      <c r="JB91" s="59"/>
      <c r="JC91" s="59"/>
      <c r="JD91" s="59"/>
      <c r="JE91" s="59"/>
      <c r="JF91" s="59"/>
      <c r="JG91" s="59"/>
      <c r="JH91" s="59"/>
      <c r="JI91" s="59"/>
      <c r="JJ91" s="59"/>
      <c r="JK91" s="59"/>
      <c r="JL91" s="59"/>
      <c r="JM91" s="59"/>
      <c r="JN91" s="59"/>
      <c r="JO91" s="59"/>
      <c r="JP91" s="59"/>
      <c r="JQ91" s="59"/>
      <c r="JR91" s="59"/>
      <c r="JS91" s="59"/>
      <c r="JT91" s="59"/>
      <c r="JU91" s="59"/>
      <c r="JV91" s="59"/>
      <c r="JW91" s="59"/>
      <c r="JX91" s="59"/>
      <c r="JY91" s="59"/>
      <c r="JZ91" s="59"/>
      <c r="KA91" s="59"/>
      <c r="KB91" s="59"/>
      <c r="KC91" s="59"/>
      <c r="KD91" s="59"/>
      <c r="KE91" s="59"/>
      <c r="KF91" s="59"/>
      <c r="KG91" s="59"/>
      <c r="KH91" s="59"/>
      <c r="KI91" s="59"/>
      <c r="KJ91" s="59"/>
      <c r="KK91" s="59"/>
      <c r="KL91" s="59"/>
      <c r="KM91" s="59"/>
      <c r="KN91" s="59"/>
      <c r="KO91" s="59"/>
      <c r="KP91" s="59"/>
      <c r="KQ91" s="59"/>
      <c r="KR91" s="59"/>
      <c r="KS91" s="59"/>
      <c r="KT91" s="59"/>
      <c r="KU91" s="59"/>
      <c r="KV91" s="59"/>
      <c r="KW91" s="59"/>
      <c r="KX91" s="59"/>
      <c r="KY91" s="59"/>
      <c r="KZ91" s="59"/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L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</row>
    <row r="92" spans="1:376">
      <c r="A92" s="51"/>
      <c r="B92" s="52" t="s">
        <v>127</v>
      </c>
      <c r="C92" s="52"/>
      <c r="D92" s="51" t="s">
        <v>10</v>
      </c>
      <c r="E92" s="53">
        <f>0.15*1.015</f>
        <v>0.15224999999999997</v>
      </c>
      <c r="F92" s="54">
        <f>E92*F91</f>
        <v>280.24657499999995</v>
      </c>
      <c r="G92" s="54"/>
      <c r="H92" s="36">
        <f>F92*G92</f>
        <v>0</v>
      </c>
      <c r="I92" s="38"/>
      <c r="J92" s="38"/>
      <c r="K92" s="38"/>
      <c r="L92" s="38">
        <f>F92*K92</f>
        <v>0</v>
      </c>
      <c r="M92" s="39">
        <f t="shared" ref="M92:M96" si="33">H92+J92+L92</f>
        <v>0</v>
      </c>
    </row>
    <row r="93" spans="1:376" ht="13.5" customHeight="1">
      <c r="A93" s="33"/>
      <c r="B93" s="47" t="s">
        <v>126</v>
      </c>
      <c r="C93" s="47"/>
      <c r="D93" s="35" t="s">
        <v>24</v>
      </c>
      <c r="E93" s="36">
        <f>12*0.888/1000</f>
        <v>1.0656000000000001E-2</v>
      </c>
      <c r="F93" s="36">
        <f>E93*F91</f>
        <v>19.614499200000001</v>
      </c>
      <c r="G93" s="36"/>
      <c r="H93" s="36">
        <f>F93*G93</f>
        <v>0</v>
      </c>
      <c r="I93" s="36"/>
      <c r="J93" s="38"/>
      <c r="K93" s="36"/>
      <c r="L93" s="38"/>
      <c r="M93" s="39">
        <f t="shared" si="33"/>
        <v>0</v>
      </c>
    </row>
    <row r="94" spans="1:376" ht="13.5" customHeight="1">
      <c r="A94" s="33"/>
      <c r="B94" s="48" t="s">
        <v>128</v>
      </c>
      <c r="C94" s="48"/>
      <c r="D94" s="49" t="s">
        <v>18</v>
      </c>
      <c r="E94" s="50"/>
      <c r="F94" s="50">
        <f>F91</f>
        <v>1840.7</v>
      </c>
      <c r="G94" s="50"/>
      <c r="H94" s="36"/>
      <c r="I94" s="50"/>
      <c r="J94" s="38">
        <f>F94*I94</f>
        <v>0</v>
      </c>
      <c r="K94" s="50"/>
      <c r="L94" s="38"/>
      <c r="M94" s="39">
        <f t="shared" si="33"/>
        <v>0</v>
      </c>
    </row>
    <row r="95" spans="1:376" ht="13.5" customHeight="1">
      <c r="A95" s="33"/>
      <c r="B95" s="48" t="s">
        <v>17</v>
      </c>
      <c r="C95" s="48"/>
      <c r="D95" s="49" t="s">
        <v>18</v>
      </c>
      <c r="E95" s="50">
        <v>1</v>
      </c>
      <c r="F95" s="50">
        <f>F91</f>
        <v>1840.7</v>
      </c>
      <c r="G95" s="50"/>
      <c r="H95" s="36">
        <f>G95*F95</f>
        <v>0</v>
      </c>
      <c r="I95" s="50"/>
      <c r="J95" s="38"/>
      <c r="K95" s="50"/>
      <c r="L95" s="38"/>
      <c r="M95" s="39">
        <f t="shared" si="33"/>
        <v>0</v>
      </c>
    </row>
    <row r="96" spans="1:376" s="77" customFormat="1" ht="30" customHeight="1">
      <c r="A96" s="33">
        <v>2.7</v>
      </c>
      <c r="B96" s="34" t="s">
        <v>137</v>
      </c>
      <c r="C96" s="34"/>
      <c r="D96" s="35" t="s">
        <v>18</v>
      </c>
      <c r="E96" s="36"/>
      <c r="F96" s="37">
        <f>543.75+545.14+123.37+121.15</f>
        <v>1333.4099999999999</v>
      </c>
      <c r="G96" s="37"/>
      <c r="H96" s="37"/>
      <c r="I96" s="36"/>
      <c r="J96" s="38"/>
      <c r="K96" s="38"/>
      <c r="L96" s="38">
        <f>F96*K96</f>
        <v>0</v>
      </c>
      <c r="M96" s="39">
        <f t="shared" si="33"/>
        <v>0</v>
      </c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9"/>
      <c r="IV96" s="59"/>
      <c r="IW96" s="59"/>
      <c r="IX96" s="59"/>
      <c r="IY96" s="59"/>
      <c r="IZ96" s="59"/>
      <c r="JA96" s="59"/>
      <c r="JB96" s="59"/>
      <c r="JC96" s="59"/>
      <c r="JD96" s="59"/>
      <c r="JE96" s="59"/>
      <c r="JF96" s="59"/>
      <c r="JG96" s="59"/>
      <c r="JH96" s="59"/>
      <c r="JI96" s="59"/>
      <c r="JJ96" s="59"/>
      <c r="JK96" s="59"/>
      <c r="JL96" s="59"/>
      <c r="JM96" s="59"/>
      <c r="JN96" s="59"/>
      <c r="JO96" s="59"/>
      <c r="JP96" s="59"/>
      <c r="JQ96" s="59"/>
      <c r="JR96" s="59"/>
      <c r="JS96" s="59"/>
      <c r="JT96" s="59"/>
      <c r="JU96" s="59"/>
      <c r="JV96" s="59"/>
      <c r="JW96" s="59"/>
      <c r="JX96" s="59"/>
      <c r="JY96" s="59"/>
      <c r="JZ96" s="59"/>
      <c r="KA96" s="59"/>
      <c r="KB96" s="59"/>
      <c r="KC96" s="59"/>
      <c r="KD96" s="59"/>
      <c r="KE96" s="59"/>
      <c r="KF96" s="59"/>
      <c r="KG96" s="59"/>
      <c r="KH96" s="59"/>
      <c r="KI96" s="59"/>
      <c r="KJ96" s="59"/>
      <c r="KK96" s="59"/>
      <c r="KL96" s="59"/>
      <c r="KM96" s="59"/>
      <c r="KN96" s="59"/>
      <c r="KO96" s="59"/>
      <c r="KP96" s="59"/>
      <c r="KQ96" s="59"/>
      <c r="KR96" s="59"/>
      <c r="KS96" s="59"/>
      <c r="KT96" s="59"/>
      <c r="KU96" s="59"/>
      <c r="KV96" s="59"/>
      <c r="KW96" s="59"/>
      <c r="KX96" s="59"/>
      <c r="KY96" s="59"/>
      <c r="KZ96" s="59"/>
      <c r="LA96" s="59"/>
      <c r="LB96" s="59"/>
      <c r="LC96" s="59"/>
      <c r="LD96" s="59"/>
      <c r="LE96" s="59"/>
      <c r="LF96" s="59"/>
      <c r="LG96" s="59"/>
      <c r="LH96" s="59"/>
      <c r="LI96" s="59"/>
      <c r="LJ96" s="59"/>
      <c r="LK96" s="59"/>
      <c r="LL96" s="59"/>
      <c r="LM96" s="59"/>
      <c r="LN96" s="59"/>
      <c r="LO96" s="59"/>
      <c r="LP96" s="59"/>
      <c r="LQ96" s="59"/>
      <c r="LR96" s="59"/>
      <c r="LS96" s="59"/>
      <c r="LT96" s="59"/>
      <c r="LU96" s="59"/>
      <c r="LV96" s="59"/>
      <c r="LW96" s="59"/>
      <c r="LX96" s="59"/>
      <c r="LY96" s="59"/>
      <c r="LZ96" s="59"/>
      <c r="MA96" s="59"/>
      <c r="MB96" s="59"/>
      <c r="MC96" s="59"/>
      <c r="MD96" s="59"/>
      <c r="ME96" s="59"/>
      <c r="MF96" s="59"/>
      <c r="MG96" s="59"/>
      <c r="MH96" s="59"/>
      <c r="MI96" s="59"/>
      <c r="MJ96" s="59"/>
      <c r="MK96" s="59"/>
      <c r="ML96" s="59"/>
      <c r="MM96" s="59"/>
      <c r="MN96" s="59"/>
      <c r="MO96" s="59"/>
      <c r="MP96" s="59"/>
      <c r="MQ96" s="59"/>
      <c r="MR96" s="59"/>
      <c r="MS96" s="59"/>
      <c r="MT96" s="59"/>
      <c r="MU96" s="59"/>
      <c r="MV96" s="59"/>
      <c r="MW96" s="59"/>
      <c r="MX96" s="59"/>
      <c r="MY96" s="59"/>
      <c r="MZ96" s="59"/>
      <c r="NA96" s="59"/>
      <c r="NB96" s="59"/>
      <c r="NC96" s="59"/>
      <c r="ND96" s="59"/>
      <c r="NE96" s="59"/>
      <c r="NF96" s="59"/>
      <c r="NG96" s="59"/>
      <c r="NH96" s="59"/>
      <c r="NI96" s="59"/>
      <c r="NJ96" s="59"/>
      <c r="NK96" s="59"/>
      <c r="NL96" s="59"/>
    </row>
    <row r="97" spans="1:13">
      <c r="A97" s="51"/>
      <c r="B97" s="52" t="s">
        <v>138</v>
      </c>
      <c r="C97" s="52"/>
      <c r="D97" s="51" t="s">
        <v>53</v>
      </c>
      <c r="E97" s="53">
        <v>4.2</v>
      </c>
      <c r="F97" s="54">
        <f>E97*F96</f>
        <v>5600.3219999999992</v>
      </c>
      <c r="G97" s="54"/>
      <c r="H97" s="36">
        <f>F97*G97</f>
        <v>0</v>
      </c>
      <c r="I97" s="38"/>
      <c r="J97" s="38"/>
      <c r="K97" s="38"/>
      <c r="L97" s="38"/>
      <c r="M97" s="39">
        <f t="shared" ref="M97:M99" si="34">H97+J97+L97</f>
        <v>0</v>
      </c>
    </row>
    <row r="98" spans="1:13" ht="13.5" customHeight="1">
      <c r="A98" s="33"/>
      <c r="B98" s="47" t="s">
        <v>23</v>
      </c>
      <c r="C98" s="47"/>
      <c r="D98" s="35" t="s">
        <v>10</v>
      </c>
      <c r="E98" s="36">
        <v>5.2999999999999999E-2</v>
      </c>
      <c r="F98" s="36">
        <f>E98*F96</f>
        <v>70.670729999999992</v>
      </c>
      <c r="G98" s="36"/>
      <c r="H98" s="36">
        <f>F98*G98</f>
        <v>0</v>
      </c>
      <c r="I98" s="36"/>
      <c r="J98" s="38"/>
      <c r="K98" s="36"/>
      <c r="L98" s="38"/>
      <c r="M98" s="39">
        <f t="shared" si="34"/>
        <v>0</v>
      </c>
    </row>
    <row r="99" spans="1:13" ht="13.5" customHeight="1">
      <c r="A99" s="33"/>
      <c r="B99" s="48" t="s">
        <v>17</v>
      </c>
      <c r="C99" s="48"/>
      <c r="D99" s="49" t="s">
        <v>18</v>
      </c>
      <c r="E99" s="50">
        <v>1</v>
      </c>
      <c r="F99" s="50">
        <f>F96</f>
        <v>1333.4099999999999</v>
      </c>
      <c r="G99" s="50"/>
      <c r="H99" s="36">
        <f>G99*F99</f>
        <v>0</v>
      </c>
      <c r="I99" s="50"/>
      <c r="J99" s="38"/>
      <c r="K99" s="50"/>
      <c r="L99" s="38"/>
      <c r="M99" s="39">
        <f t="shared" si="34"/>
        <v>0</v>
      </c>
    </row>
    <row r="100" spans="1:13" ht="13.5" customHeight="1">
      <c r="A100" s="11"/>
      <c r="B100" s="12" t="s">
        <v>29</v>
      </c>
      <c r="C100" s="12"/>
      <c r="D100" s="11"/>
      <c r="E100" s="13"/>
      <c r="F100" s="13"/>
      <c r="G100" s="13"/>
      <c r="H100" s="13">
        <f>SUM(H56:H99)</f>
        <v>0</v>
      </c>
      <c r="I100" s="13"/>
      <c r="J100" s="13">
        <f t="shared" ref="J100:M100" si="35">SUM(J56:J99)</f>
        <v>0</v>
      </c>
      <c r="K100" s="13"/>
      <c r="L100" s="13">
        <f t="shared" si="35"/>
        <v>0</v>
      </c>
      <c r="M100" s="13">
        <f t="shared" si="35"/>
        <v>0</v>
      </c>
    </row>
    <row r="101" spans="1:13" ht="24.75" customHeight="1">
      <c r="A101" s="1">
        <v>3</v>
      </c>
      <c r="B101" s="1" t="s">
        <v>43</v>
      </c>
      <c r="C101" s="1"/>
      <c r="D101" s="2"/>
      <c r="E101" s="3"/>
      <c r="F101" s="3"/>
      <c r="G101" s="3"/>
      <c r="H101" s="4"/>
      <c r="I101" s="4"/>
      <c r="J101" s="4"/>
      <c r="K101" s="4"/>
      <c r="L101" s="4"/>
      <c r="M101" s="4"/>
    </row>
    <row r="102" spans="1:13" ht="33" customHeight="1">
      <c r="A102" s="33">
        <v>1</v>
      </c>
      <c r="B102" s="34" t="s">
        <v>142</v>
      </c>
      <c r="C102" s="34"/>
      <c r="D102" s="35" t="s">
        <v>10</v>
      </c>
      <c r="E102" s="36"/>
      <c r="F102" s="36">
        <f>392*0.4*0.2</f>
        <v>31.360000000000003</v>
      </c>
      <c r="G102" s="36"/>
      <c r="H102" s="36"/>
      <c r="I102" s="36"/>
      <c r="J102" s="38">
        <f>F102*I102</f>
        <v>0</v>
      </c>
      <c r="K102" s="36"/>
      <c r="L102" s="38"/>
      <c r="M102" s="39">
        <f>H102+J102+L102</f>
        <v>0</v>
      </c>
    </row>
    <row r="103" spans="1:13" ht="13.5" customHeight="1">
      <c r="A103" s="33"/>
      <c r="B103" s="47" t="s">
        <v>78</v>
      </c>
      <c r="C103" s="47"/>
      <c r="D103" s="35" t="s">
        <v>53</v>
      </c>
      <c r="E103" s="36">
        <v>62.5</v>
      </c>
      <c r="F103" s="36">
        <f>E103*F102</f>
        <v>1960.0000000000002</v>
      </c>
      <c r="G103" s="36"/>
      <c r="H103" s="36">
        <f t="shared" ref="H103:H105" si="36">G103*F103</f>
        <v>0</v>
      </c>
      <c r="I103" s="36"/>
      <c r="J103" s="38"/>
      <c r="K103" s="36"/>
      <c r="L103" s="38"/>
      <c r="M103" s="39">
        <f>H103+J103+L103</f>
        <v>0</v>
      </c>
    </row>
    <row r="104" spans="1:13" ht="13.5" customHeight="1">
      <c r="A104" s="33"/>
      <c r="B104" s="47" t="s">
        <v>23</v>
      </c>
      <c r="C104" s="47"/>
      <c r="D104" s="35" t="s">
        <v>10</v>
      </c>
      <c r="E104" s="36">
        <f>0.15*1.21</f>
        <v>0.18149999999999999</v>
      </c>
      <c r="F104" s="36">
        <f>E104*F102</f>
        <v>5.69184</v>
      </c>
      <c r="G104" s="36"/>
      <c r="H104" s="36">
        <f t="shared" si="36"/>
        <v>0</v>
      </c>
      <c r="I104" s="36"/>
      <c r="J104" s="38"/>
      <c r="K104" s="36"/>
      <c r="L104" s="38"/>
      <c r="M104" s="39">
        <f t="shared" ref="M104" si="37">H104+J104+L104</f>
        <v>0</v>
      </c>
    </row>
    <row r="105" spans="1:13" ht="13.5" customHeight="1">
      <c r="A105" s="33"/>
      <c r="B105" s="47" t="s">
        <v>22</v>
      </c>
      <c r="C105" s="47"/>
      <c r="D105" s="35" t="s">
        <v>24</v>
      </c>
      <c r="E105" s="36">
        <f>0.15*0.305</f>
        <v>4.5749999999999999E-2</v>
      </c>
      <c r="F105" s="36">
        <f>E105*F104</f>
        <v>0.26040167999999997</v>
      </c>
      <c r="G105" s="36"/>
      <c r="H105" s="36">
        <f t="shared" si="36"/>
        <v>0</v>
      </c>
      <c r="I105" s="36"/>
      <c r="J105" s="38"/>
      <c r="K105" s="36"/>
      <c r="L105" s="38"/>
      <c r="M105" s="39">
        <f>H105+J105+L105</f>
        <v>0</v>
      </c>
    </row>
    <row r="106" spans="1:13" ht="13.5" customHeight="1">
      <c r="A106" s="33"/>
      <c r="B106" s="48" t="s">
        <v>17</v>
      </c>
      <c r="C106" s="48"/>
      <c r="D106" s="49" t="s">
        <v>10</v>
      </c>
      <c r="E106" s="50">
        <v>1</v>
      </c>
      <c r="F106" s="50">
        <f>E106*F102</f>
        <v>31.360000000000003</v>
      </c>
      <c r="G106" s="50"/>
      <c r="H106" s="36">
        <f>G106*F106</f>
        <v>0</v>
      </c>
      <c r="I106" s="50"/>
      <c r="J106" s="38"/>
      <c r="K106" s="50"/>
      <c r="L106" s="38"/>
      <c r="M106" s="39">
        <f t="shared" ref="M106" si="38">H106+J106+L106</f>
        <v>0</v>
      </c>
    </row>
    <row r="107" spans="1:13">
      <c r="A107" s="33">
        <v>2</v>
      </c>
      <c r="B107" s="34" t="s">
        <v>143</v>
      </c>
      <c r="C107" s="34"/>
      <c r="D107" s="35" t="s">
        <v>139</v>
      </c>
      <c r="E107" s="36">
        <v>392</v>
      </c>
      <c r="F107" s="36">
        <f>392*0.2*0.1</f>
        <v>7.8400000000000007</v>
      </c>
      <c r="G107" s="36"/>
      <c r="H107" s="36"/>
      <c r="I107" s="36"/>
      <c r="J107" s="38">
        <f>E107*I107</f>
        <v>0</v>
      </c>
      <c r="K107" s="36"/>
      <c r="L107" s="38"/>
      <c r="M107" s="39">
        <f>H107+J107+L107</f>
        <v>0</v>
      </c>
    </row>
    <row r="108" spans="1:13" ht="13.5" customHeight="1">
      <c r="A108" s="33"/>
      <c r="B108" s="47" t="s">
        <v>152</v>
      </c>
      <c r="C108" s="47"/>
      <c r="D108" s="35" t="s">
        <v>10</v>
      </c>
      <c r="E108" s="36">
        <v>1.0149999999999999</v>
      </c>
      <c r="F108" s="36">
        <f>E108*F107</f>
        <v>7.9576000000000002</v>
      </c>
      <c r="G108" s="36"/>
      <c r="H108" s="36">
        <f t="shared" ref="H108:H110" si="39">G108*F108</f>
        <v>0</v>
      </c>
      <c r="I108" s="36"/>
      <c r="J108" s="38"/>
      <c r="K108" s="36"/>
      <c r="L108" s="38">
        <f>F108*K108</f>
        <v>0</v>
      </c>
      <c r="M108" s="39">
        <f>H108+J108+L108</f>
        <v>0</v>
      </c>
    </row>
    <row r="109" spans="1:13" ht="13.5" customHeight="1">
      <c r="A109" s="33"/>
      <c r="B109" s="47" t="s">
        <v>146</v>
      </c>
      <c r="C109" s="47"/>
      <c r="D109" s="35" t="s">
        <v>24</v>
      </c>
      <c r="E109" s="55">
        <v>2.98E-3</v>
      </c>
      <c r="F109" s="36">
        <f>E109*F107</f>
        <v>2.3363200000000001E-2</v>
      </c>
      <c r="G109" s="36"/>
      <c r="H109" s="36">
        <f t="shared" si="39"/>
        <v>0</v>
      </c>
      <c r="I109" s="36"/>
      <c r="J109" s="38"/>
      <c r="K109" s="36"/>
      <c r="L109" s="38"/>
      <c r="M109" s="39">
        <f>H109+J109+L109</f>
        <v>0</v>
      </c>
    </row>
    <row r="110" spans="1:13" ht="13.5" customHeight="1">
      <c r="A110" s="33"/>
      <c r="B110" s="47" t="s">
        <v>133</v>
      </c>
      <c r="C110" s="47"/>
      <c r="D110" s="35" t="s">
        <v>24</v>
      </c>
      <c r="E110" s="55">
        <v>1.6000000000000001E-3</v>
      </c>
      <c r="F110" s="36">
        <f>E110*F107</f>
        <v>1.2544000000000001E-2</v>
      </c>
      <c r="G110" s="36"/>
      <c r="H110" s="36">
        <f t="shared" si="39"/>
        <v>0</v>
      </c>
      <c r="I110" s="36"/>
      <c r="J110" s="38"/>
      <c r="K110" s="36"/>
      <c r="L110" s="38"/>
      <c r="M110" s="39">
        <f>H110+J110+L110</f>
        <v>0</v>
      </c>
    </row>
    <row r="111" spans="1:13" ht="13.5" customHeight="1">
      <c r="A111" s="5"/>
      <c r="B111" s="16" t="s">
        <v>17</v>
      </c>
      <c r="C111" s="16"/>
      <c r="D111" s="17" t="s">
        <v>10</v>
      </c>
      <c r="E111" s="18">
        <v>1</v>
      </c>
      <c r="F111" s="18">
        <f>E111*F107</f>
        <v>7.8400000000000007</v>
      </c>
      <c r="G111" s="18"/>
      <c r="H111" s="8">
        <f>G111*F111</f>
        <v>0</v>
      </c>
      <c r="I111" s="18"/>
      <c r="J111" s="9"/>
      <c r="K111" s="18"/>
      <c r="L111" s="9"/>
      <c r="M111" s="10">
        <f t="shared" ref="M111" si="40">H111+J111+L111</f>
        <v>0</v>
      </c>
    </row>
    <row r="112" spans="1:13">
      <c r="A112" s="5">
        <v>1</v>
      </c>
      <c r="B112" s="6" t="s">
        <v>112</v>
      </c>
      <c r="C112" s="6"/>
      <c r="D112" s="7" t="s">
        <v>18</v>
      </c>
      <c r="E112" s="8"/>
      <c r="F112" s="8">
        <v>7114</v>
      </c>
      <c r="G112" s="8"/>
      <c r="H112" s="8"/>
      <c r="I112" s="8"/>
      <c r="J112" s="9">
        <f>F112*I112</f>
        <v>0</v>
      </c>
      <c r="K112" s="8"/>
      <c r="L112" s="9"/>
      <c r="M112" s="10">
        <f t="shared" ref="M112:M121" si="41">H112+J112+L112</f>
        <v>0</v>
      </c>
    </row>
    <row r="113" spans="1:376" s="77" customFormat="1" ht="13.5" customHeight="1">
      <c r="A113" s="5"/>
      <c r="B113" s="47" t="s">
        <v>45</v>
      </c>
      <c r="C113" s="47"/>
      <c r="D113" s="35" t="s">
        <v>18</v>
      </c>
      <c r="E113" s="36">
        <v>3.6</v>
      </c>
      <c r="F113" s="36">
        <f>E113*F112</f>
        <v>25610.400000000001</v>
      </c>
      <c r="G113" s="36"/>
      <c r="H113" s="36">
        <f t="shared" ref="H113:H116" si="42">G113*F113</f>
        <v>0</v>
      </c>
      <c r="I113" s="8"/>
      <c r="J113" s="9"/>
      <c r="K113" s="8"/>
      <c r="L113" s="9"/>
      <c r="M113" s="10">
        <f t="shared" si="41"/>
        <v>0</v>
      </c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  <c r="FN113" s="59"/>
      <c r="FO113" s="59"/>
      <c r="FP113" s="59"/>
      <c r="FQ113" s="59"/>
      <c r="FR113" s="59"/>
      <c r="FS113" s="59"/>
      <c r="FT113" s="59"/>
      <c r="FU113" s="59"/>
      <c r="FV113" s="59"/>
      <c r="FW113" s="59"/>
      <c r="FX113" s="59"/>
      <c r="FY113" s="59"/>
      <c r="FZ113" s="59"/>
      <c r="GA113" s="59"/>
      <c r="GB113" s="59"/>
      <c r="GC113" s="59"/>
      <c r="GD113" s="59"/>
      <c r="GE113" s="59"/>
      <c r="GF113" s="59"/>
      <c r="GG113" s="59"/>
      <c r="GH113" s="59"/>
      <c r="GI113" s="59"/>
      <c r="GJ113" s="59"/>
      <c r="GK113" s="59"/>
      <c r="GL113" s="59"/>
      <c r="GM113" s="59"/>
      <c r="GN113" s="59"/>
      <c r="GO113" s="59"/>
      <c r="GP113" s="59"/>
      <c r="GQ113" s="59"/>
      <c r="GR113" s="59"/>
      <c r="GS113" s="59"/>
      <c r="GT113" s="59"/>
      <c r="GU113" s="59"/>
      <c r="GV113" s="59"/>
      <c r="GW113" s="59"/>
      <c r="GX113" s="59"/>
      <c r="GY113" s="59"/>
      <c r="GZ113" s="59"/>
      <c r="HA113" s="59"/>
      <c r="HB113" s="59"/>
      <c r="HC113" s="59"/>
      <c r="HD113" s="59"/>
      <c r="HE113" s="59"/>
      <c r="HF113" s="59"/>
      <c r="HG113" s="59"/>
      <c r="HH113" s="59"/>
      <c r="HI113" s="59"/>
      <c r="HJ113" s="59"/>
      <c r="HK113" s="59"/>
      <c r="HL113" s="59"/>
      <c r="HM113" s="59"/>
      <c r="HN113" s="59"/>
      <c r="HO113" s="59"/>
      <c r="HP113" s="59"/>
      <c r="HQ113" s="59"/>
      <c r="HR113" s="59"/>
      <c r="HS113" s="59"/>
      <c r="HT113" s="59"/>
      <c r="HU113" s="59"/>
      <c r="HV113" s="59"/>
      <c r="HW113" s="59"/>
      <c r="HX113" s="59"/>
      <c r="HY113" s="59"/>
      <c r="HZ113" s="59"/>
      <c r="IA113" s="59"/>
      <c r="IB113" s="59"/>
      <c r="IC113" s="59"/>
      <c r="ID113" s="59"/>
      <c r="IE113" s="59"/>
      <c r="IF113" s="59"/>
      <c r="IG113" s="59"/>
      <c r="IH113" s="59"/>
      <c r="II113" s="59"/>
      <c r="IJ113" s="59"/>
      <c r="IK113" s="59"/>
      <c r="IL113" s="59"/>
      <c r="IM113" s="59"/>
      <c r="IN113" s="59"/>
      <c r="IO113" s="59"/>
      <c r="IP113" s="59"/>
      <c r="IQ113" s="59"/>
      <c r="IR113" s="59"/>
      <c r="IS113" s="59"/>
      <c r="IT113" s="59"/>
      <c r="IU113" s="59"/>
      <c r="IV113" s="59"/>
      <c r="IW113" s="59"/>
      <c r="IX113" s="59"/>
      <c r="IY113" s="59"/>
      <c r="IZ113" s="59"/>
      <c r="JA113" s="59"/>
      <c r="JB113" s="59"/>
      <c r="JC113" s="59"/>
      <c r="JD113" s="59"/>
      <c r="JE113" s="59"/>
      <c r="JF113" s="59"/>
      <c r="JG113" s="59"/>
      <c r="JH113" s="59"/>
      <c r="JI113" s="59"/>
      <c r="JJ113" s="59"/>
      <c r="JK113" s="59"/>
      <c r="JL113" s="59"/>
      <c r="JM113" s="59"/>
      <c r="JN113" s="59"/>
      <c r="JO113" s="59"/>
      <c r="JP113" s="59"/>
      <c r="JQ113" s="59"/>
      <c r="JR113" s="59"/>
      <c r="JS113" s="59"/>
      <c r="JT113" s="59"/>
      <c r="JU113" s="59"/>
      <c r="JV113" s="59"/>
      <c r="JW113" s="59"/>
      <c r="JX113" s="59"/>
      <c r="JY113" s="59"/>
      <c r="JZ113" s="59"/>
      <c r="KA113" s="59"/>
      <c r="KB113" s="59"/>
      <c r="KC113" s="59"/>
      <c r="KD113" s="59"/>
      <c r="KE113" s="59"/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L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</row>
    <row r="114" spans="1:376" ht="13.5" customHeight="1">
      <c r="A114" s="5"/>
      <c r="B114" s="47" t="s">
        <v>46</v>
      </c>
      <c r="C114" s="47"/>
      <c r="D114" s="35" t="s">
        <v>18</v>
      </c>
      <c r="E114" s="36">
        <v>1.2</v>
      </c>
      <c r="F114" s="36">
        <f>E114*F112</f>
        <v>8536.7999999999993</v>
      </c>
      <c r="G114" s="36"/>
      <c r="H114" s="36">
        <f t="shared" si="42"/>
        <v>0</v>
      </c>
      <c r="I114" s="8"/>
      <c r="J114" s="9"/>
      <c r="K114" s="8"/>
      <c r="L114" s="9"/>
      <c r="M114" s="10">
        <f t="shared" si="41"/>
        <v>0</v>
      </c>
    </row>
    <row r="115" spans="1:376" ht="13.5" customHeight="1">
      <c r="A115" s="5"/>
      <c r="B115" s="14" t="s">
        <v>101</v>
      </c>
      <c r="C115" s="14"/>
      <c r="D115" s="7" t="s">
        <v>18</v>
      </c>
      <c r="E115" s="8">
        <v>1.02</v>
      </c>
      <c r="F115" s="8">
        <f>E115*F112</f>
        <v>7256.28</v>
      </c>
      <c r="G115" s="8"/>
      <c r="H115" s="8">
        <f t="shared" si="42"/>
        <v>0</v>
      </c>
      <c r="I115" s="8"/>
      <c r="J115" s="9"/>
      <c r="K115" s="8"/>
      <c r="L115" s="9"/>
      <c r="M115" s="10">
        <f t="shared" si="41"/>
        <v>0</v>
      </c>
    </row>
    <row r="116" spans="1:376" ht="13.5" customHeight="1">
      <c r="A116" s="5"/>
      <c r="B116" s="14" t="s">
        <v>44</v>
      </c>
      <c r="C116" s="14"/>
      <c r="D116" s="7" t="s">
        <v>10</v>
      </c>
      <c r="E116" s="15">
        <f>0.06*1.11</f>
        <v>6.6600000000000006E-2</v>
      </c>
      <c r="F116" s="8">
        <f>E116*F112</f>
        <v>473.79240000000004</v>
      </c>
      <c r="G116" s="8"/>
      <c r="H116" s="8">
        <f t="shared" si="42"/>
        <v>0</v>
      </c>
      <c r="I116" s="8"/>
      <c r="J116" s="9"/>
      <c r="K116" s="8"/>
      <c r="L116" s="9"/>
      <c r="M116" s="10">
        <f t="shared" si="41"/>
        <v>0</v>
      </c>
    </row>
    <row r="117" spans="1:376" ht="13.5" customHeight="1">
      <c r="A117" s="5"/>
      <c r="B117" s="16" t="s">
        <v>17</v>
      </c>
      <c r="C117" s="16"/>
      <c r="D117" s="17" t="s">
        <v>18</v>
      </c>
      <c r="E117" s="18">
        <v>1</v>
      </c>
      <c r="F117" s="18">
        <f>E117*F112</f>
        <v>7114</v>
      </c>
      <c r="G117" s="18"/>
      <c r="H117" s="8">
        <f>G117*F117</f>
        <v>0</v>
      </c>
      <c r="I117" s="18"/>
      <c r="J117" s="9"/>
      <c r="K117" s="18"/>
      <c r="L117" s="9"/>
      <c r="M117" s="10">
        <f t="shared" si="41"/>
        <v>0</v>
      </c>
      <c r="N117" s="87"/>
    </row>
    <row r="118" spans="1:376">
      <c r="A118" s="19">
        <v>2</v>
      </c>
      <c r="B118" s="42" t="s">
        <v>47</v>
      </c>
      <c r="C118" s="78"/>
      <c r="D118" s="19" t="s">
        <v>14</v>
      </c>
      <c r="E118" s="20"/>
      <c r="F118" s="20">
        <v>392</v>
      </c>
      <c r="G118" s="20"/>
      <c r="H118" s="8"/>
      <c r="I118" s="9"/>
      <c r="J118" s="9">
        <f>F118*I118</f>
        <v>0</v>
      </c>
      <c r="K118" s="9"/>
      <c r="L118" s="9"/>
      <c r="M118" s="10">
        <f t="shared" si="41"/>
        <v>0</v>
      </c>
    </row>
    <row r="119" spans="1:376" ht="13.5" customHeight="1">
      <c r="A119" s="5"/>
      <c r="B119" s="47" t="s">
        <v>123</v>
      </c>
      <c r="C119" s="47"/>
      <c r="D119" s="35" t="s">
        <v>18</v>
      </c>
      <c r="E119" s="36">
        <f>0.7*3.6</f>
        <v>2.52</v>
      </c>
      <c r="F119" s="36">
        <f>E119*F118</f>
        <v>987.84</v>
      </c>
      <c r="G119" s="36"/>
      <c r="H119" s="8">
        <f t="shared" ref="H119:H122" si="43">G119*F119</f>
        <v>0</v>
      </c>
      <c r="I119" s="8"/>
      <c r="J119" s="9"/>
      <c r="K119" s="8"/>
      <c r="L119" s="9"/>
      <c r="M119" s="10">
        <f t="shared" si="41"/>
        <v>0</v>
      </c>
    </row>
    <row r="120" spans="1:376" ht="13.5" customHeight="1">
      <c r="A120" s="5"/>
      <c r="B120" s="47" t="s">
        <v>129</v>
      </c>
      <c r="C120" s="47"/>
      <c r="D120" s="35" t="s">
        <v>18</v>
      </c>
      <c r="E120" s="36">
        <f>0.7*1.2</f>
        <v>0.84</v>
      </c>
      <c r="F120" s="36">
        <f>E120*F118</f>
        <v>329.28</v>
      </c>
      <c r="G120" s="36"/>
      <c r="H120" s="8">
        <f t="shared" si="43"/>
        <v>0</v>
      </c>
      <c r="I120" s="8"/>
      <c r="J120" s="9"/>
      <c r="K120" s="8"/>
      <c r="L120" s="9"/>
      <c r="M120" s="10">
        <f t="shared" si="41"/>
        <v>0</v>
      </c>
    </row>
    <row r="121" spans="1:376" ht="13.5" customHeight="1">
      <c r="A121" s="5"/>
      <c r="B121" s="47" t="s">
        <v>48</v>
      </c>
      <c r="C121" s="47"/>
      <c r="D121" s="35" t="s">
        <v>10</v>
      </c>
      <c r="E121" s="55">
        <f>0.045*0.39</f>
        <v>1.755E-2</v>
      </c>
      <c r="F121" s="36">
        <f>E121*F118</f>
        <v>6.8795999999999999</v>
      </c>
      <c r="G121" s="36"/>
      <c r="H121" s="8">
        <f t="shared" si="43"/>
        <v>0</v>
      </c>
      <c r="I121" s="8"/>
      <c r="J121" s="9"/>
      <c r="K121" s="8"/>
      <c r="L121" s="9"/>
      <c r="M121" s="10">
        <f t="shared" si="41"/>
        <v>0</v>
      </c>
    </row>
    <row r="122" spans="1:376" s="77" customFormat="1" ht="13.5" customHeight="1">
      <c r="A122" s="5"/>
      <c r="B122" s="47" t="s">
        <v>130</v>
      </c>
      <c r="C122" s="47"/>
      <c r="D122" s="35" t="s">
        <v>18</v>
      </c>
      <c r="E122" s="55">
        <f>0.7*1.02</f>
        <v>0.71399999999999997</v>
      </c>
      <c r="F122" s="36">
        <f>E122*F118</f>
        <v>279.88799999999998</v>
      </c>
      <c r="G122" s="36"/>
      <c r="H122" s="8">
        <f t="shared" si="43"/>
        <v>0</v>
      </c>
      <c r="I122" s="8"/>
      <c r="J122" s="9"/>
      <c r="K122" s="8"/>
      <c r="L122" s="9"/>
      <c r="M122" s="10">
        <f>H122+J122+L122</f>
        <v>0</v>
      </c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  <c r="EQ122" s="59"/>
      <c r="ER122" s="59"/>
      <c r="ES122" s="59"/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59"/>
      <c r="FF122" s="59"/>
      <c r="FG122" s="59"/>
      <c r="FH122" s="59"/>
      <c r="FI122" s="59"/>
      <c r="FJ122" s="59"/>
      <c r="FK122" s="59"/>
      <c r="FL122" s="59"/>
      <c r="FM122" s="59"/>
      <c r="FN122" s="59"/>
      <c r="FO122" s="59"/>
      <c r="FP122" s="59"/>
      <c r="FQ122" s="59"/>
      <c r="FR122" s="59"/>
      <c r="FS122" s="59"/>
      <c r="FT122" s="59"/>
      <c r="FU122" s="59"/>
      <c r="FV122" s="59"/>
      <c r="FW122" s="59"/>
      <c r="FX122" s="59"/>
      <c r="FY122" s="59"/>
      <c r="FZ122" s="59"/>
      <c r="GA122" s="59"/>
      <c r="GB122" s="59"/>
      <c r="GC122" s="59"/>
      <c r="GD122" s="59"/>
      <c r="GE122" s="59"/>
      <c r="GF122" s="59"/>
      <c r="GG122" s="59"/>
      <c r="GH122" s="59"/>
      <c r="GI122" s="59"/>
      <c r="GJ122" s="59"/>
      <c r="GK122" s="59"/>
      <c r="GL122" s="59"/>
      <c r="GM122" s="59"/>
      <c r="GN122" s="59"/>
      <c r="GO122" s="59"/>
      <c r="GP122" s="59"/>
      <c r="GQ122" s="59"/>
      <c r="GR122" s="59"/>
      <c r="GS122" s="59"/>
      <c r="GT122" s="59"/>
      <c r="GU122" s="59"/>
      <c r="GV122" s="59"/>
      <c r="GW122" s="59"/>
      <c r="GX122" s="59"/>
      <c r="GY122" s="59"/>
      <c r="GZ122" s="59"/>
      <c r="HA122" s="59"/>
      <c r="HB122" s="59"/>
      <c r="HC122" s="59"/>
      <c r="HD122" s="59"/>
      <c r="HE122" s="59"/>
      <c r="HF122" s="59"/>
      <c r="HG122" s="59"/>
      <c r="HH122" s="59"/>
      <c r="HI122" s="59"/>
      <c r="HJ122" s="59"/>
      <c r="HK122" s="59"/>
      <c r="HL122" s="59"/>
      <c r="HM122" s="59"/>
      <c r="HN122" s="59"/>
      <c r="HO122" s="59"/>
      <c r="HP122" s="59"/>
      <c r="HQ122" s="59"/>
      <c r="HR122" s="59"/>
      <c r="HS122" s="59"/>
      <c r="HT122" s="59"/>
      <c r="HU122" s="59"/>
      <c r="HV122" s="59"/>
      <c r="HW122" s="59"/>
      <c r="HX122" s="59"/>
      <c r="HY122" s="59"/>
      <c r="HZ122" s="59"/>
      <c r="IA122" s="59"/>
      <c r="IB122" s="59"/>
      <c r="IC122" s="59"/>
      <c r="ID122" s="59"/>
      <c r="IE122" s="59"/>
      <c r="IF122" s="59"/>
      <c r="IG122" s="59"/>
      <c r="IH122" s="59"/>
      <c r="II122" s="59"/>
      <c r="IJ122" s="59"/>
      <c r="IK122" s="59"/>
      <c r="IL122" s="59"/>
      <c r="IM122" s="59"/>
      <c r="IN122" s="59"/>
      <c r="IO122" s="59"/>
      <c r="IP122" s="59"/>
      <c r="IQ122" s="59"/>
      <c r="IR122" s="59"/>
      <c r="IS122" s="59"/>
      <c r="IT122" s="59"/>
      <c r="IU122" s="59"/>
      <c r="IV122" s="59"/>
      <c r="IW122" s="59"/>
      <c r="IX122" s="59"/>
      <c r="IY122" s="59"/>
      <c r="IZ122" s="59"/>
      <c r="JA122" s="59"/>
      <c r="JB122" s="59"/>
      <c r="JC122" s="59"/>
      <c r="JD122" s="59"/>
      <c r="JE122" s="59"/>
      <c r="JF122" s="59"/>
      <c r="JG122" s="59"/>
      <c r="JH122" s="59"/>
      <c r="JI122" s="59"/>
      <c r="JJ122" s="59"/>
      <c r="JK122" s="59"/>
      <c r="JL122" s="59"/>
      <c r="JM122" s="59"/>
      <c r="JN122" s="59"/>
      <c r="JO122" s="59"/>
      <c r="JP122" s="59"/>
      <c r="JQ122" s="59"/>
      <c r="JR122" s="59"/>
      <c r="JS122" s="59"/>
      <c r="JT122" s="59"/>
      <c r="JU122" s="59"/>
      <c r="JV122" s="59"/>
      <c r="JW122" s="59"/>
      <c r="JX122" s="59"/>
      <c r="JY122" s="59"/>
      <c r="JZ122" s="59"/>
      <c r="KA122" s="59"/>
      <c r="KB122" s="59"/>
      <c r="KC122" s="59"/>
      <c r="KD122" s="59"/>
      <c r="KE122" s="59"/>
      <c r="KF122" s="59"/>
      <c r="KG122" s="59"/>
      <c r="KH122" s="59"/>
      <c r="KI122" s="59"/>
      <c r="KJ122" s="59"/>
      <c r="KK122" s="59"/>
      <c r="KL122" s="59"/>
      <c r="KM122" s="59"/>
      <c r="KN122" s="59"/>
      <c r="KO122" s="59"/>
      <c r="KP122" s="59"/>
      <c r="KQ122" s="59"/>
      <c r="KR122" s="59"/>
      <c r="KS122" s="59"/>
      <c r="KT122" s="59"/>
      <c r="KU122" s="59"/>
      <c r="KV122" s="59"/>
      <c r="KW122" s="59"/>
      <c r="KX122" s="59"/>
      <c r="KY122" s="59"/>
      <c r="KZ122" s="59"/>
      <c r="LA122" s="59"/>
      <c r="LB122" s="59"/>
      <c r="LC122" s="59"/>
      <c r="LD122" s="59"/>
      <c r="LE122" s="59"/>
      <c r="LF122" s="59"/>
      <c r="LG122" s="59"/>
      <c r="LH122" s="59"/>
      <c r="LI122" s="59"/>
      <c r="LJ122" s="59"/>
      <c r="LK122" s="59"/>
      <c r="LL122" s="59"/>
      <c r="LM122" s="59"/>
      <c r="LN122" s="59"/>
      <c r="LO122" s="59"/>
      <c r="LP122" s="59"/>
      <c r="LQ122" s="59"/>
      <c r="LR122" s="59"/>
      <c r="LS122" s="59"/>
      <c r="LT122" s="59"/>
      <c r="LU122" s="59"/>
      <c r="LV122" s="59"/>
      <c r="LW122" s="59"/>
      <c r="LX122" s="59"/>
      <c r="LY122" s="59"/>
      <c r="LZ122" s="59"/>
      <c r="MA122" s="59"/>
      <c r="MB122" s="59"/>
      <c r="MC122" s="59"/>
      <c r="MD122" s="59"/>
      <c r="ME122" s="59"/>
      <c r="MF122" s="59"/>
      <c r="MG122" s="59"/>
      <c r="MH122" s="59"/>
      <c r="MI122" s="59"/>
      <c r="MJ122" s="59"/>
      <c r="MK122" s="59"/>
      <c r="ML122" s="59"/>
      <c r="MM122" s="59"/>
      <c r="MN122" s="59"/>
      <c r="MO122" s="59"/>
      <c r="MP122" s="59"/>
      <c r="MQ122" s="59"/>
      <c r="MR122" s="59"/>
      <c r="MS122" s="59"/>
      <c r="MT122" s="59"/>
      <c r="MU122" s="59"/>
      <c r="MV122" s="59"/>
      <c r="MW122" s="59"/>
      <c r="MX122" s="59"/>
      <c r="MY122" s="59"/>
      <c r="MZ122" s="59"/>
      <c r="NA122" s="59"/>
      <c r="NB122" s="59"/>
      <c r="NC122" s="59"/>
      <c r="ND122" s="59"/>
      <c r="NE122" s="59"/>
      <c r="NF122" s="59"/>
      <c r="NG122" s="59"/>
      <c r="NH122" s="59"/>
      <c r="NI122" s="59"/>
      <c r="NJ122" s="59"/>
      <c r="NK122" s="59"/>
      <c r="NL122" s="59"/>
    </row>
    <row r="123" spans="1:376" ht="13.5" customHeight="1">
      <c r="A123" s="5"/>
      <c r="B123" s="16" t="s">
        <v>17</v>
      </c>
      <c r="C123" s="16"/>
      <c r="D123" s="17" t="s">
        <v>18</v>
      </c>
      <c r="E123" s="18">
        <v>1</v>
      </c>
      <c r="F123" s="18">
        <f>E123*F118</f>
        <v>392</v>
      </c>
      <c r="G123" s="18"/>
      <c r="H123" s="8">
        <f>G123*F123</f>
        <v>0</v>
      </c>
      <c r="I123" s="18"/>
      <c r="J123" s="9"/>
      <c r="K123" s="18"/>
      <c r="L123" s="9"/>
      <c r="M123" s="10">
        <f>H123+J123+L123</f>
        <v>0</v>
      </c>
    </row>
    <row r="124" spans="1:376" ht="27.75" customHeight="1">
      <c r="A124" s="5">
        <v>3</v>
      </c>
      <c r="B124" s="6" t="s">
        <v>82</v>
      </c>
      <c r="C124" s="6"/>
      <c r="D124" s="7" t="s">
        <v>18</v>
      </c>
      <c r="E124" s="8"/>
      <c r="F124" s="8">
        <v>44</v>
      </c>
      <c r="G124" s="8"/>
      <c r="H124" s="8">
        <f>G124*F124</f>
        <v>0</v>
      </c>
      <c r="I124" s="8"/>
      <c r="J124" s="9">
        <f>F124*I124</f>
        <v>0</v>
      </c>
      <c r="K124" s="8"/>
      <c r="L124" s="9"/>
      <c r="M124" s="10">
        <f>H124+J124+L124</f>
        <v>0</v>
      </c>
    </row>
    <row r="125" spans="1:376" ht="13.5" customHeight="1">
      <c r="A125" s="11"/>
      <c r="B125" s="12" t="s">
        <v>49</v>
      </c>
      <c r="C125" s="12"/>
      <c r="D125" s="11"/>
      <c r="E125" s="13"/>
      <c r="F125" s="13"/>
      <c r="G125" s="13"/>
      <c r="H125" s="13">
        <f>SUM(H102:H124)</f>
        <v>0</v>
      </c>
      <c r="I125" s="13"/>
      <c r="J125" s="13">
        <f t="shared" ref="J125:M125" si="44">SUM(J102:J124)</f>
        <v>0</v>
      </c>
      <c r="K125" s="13"/>
      <c r="L125" s="13">
        <f t="shared" si="44"/>
        <v>0</v>
      </c>
      <c r="M125" s="13">
        <f t="shared" si="44"/>
        <v>0</v>
      </c>
    </row>
    <row r="126" spans="1:376" s="88" customFormat="1" ht="24.75" customHeight="1">
      <c r="A126" s="43">
        <v>4</v>
      </c>
      <c r="B126" s="43" t="s">
        <v>50</v>
      </c>
      <c r="C126" s="43"/>
      <c r="D126" s="44"/>
      <c r="E126" s="45"/>
      <c r="F126" s="45"/>
      <c r="G126" s="45"/>
      <c r="H126" s="46"/>
      <c r="I126" s="46"/>
      <c r="J126" s="46"/>
      <c r="K126" s="46"/>
      <c r="L126" s="46"/>
      <c r="M126" s="46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</row>
    <row r="127" spans="1:376" ht="27.6">
      <c r="A127" s="89">
        <v>1</v>
      </c>
      <c r="B127" s="90" t="s">
        <v>83</v>
      </c>
      <c r="C127" s="90"/>
      <c r="D127" s="91" t="s">
        <v>51</v>
      </c>
      <c r="E127" s="92"/>
      <c r="F127" s="93">
        <v>1575.3</v>
      </c>
      <c r="G127" s="93"/>
      <c r="H127" s="93"/>
      <c r="I127" s="93"/>
      <c r="J127" s="93">
        <f t="shared" ref="J127" si="45">F127*I127</f>
        <v>0</v>
      </c>
      <c r="K127" s="93"/>
      <c r="L127" s="9"/>
      <c r="M127" s="10">
        <f t="shared" ref="M127:M147" si="46">H127+J127+L127</f>
        <v>0</v>
      </c>
    </row>
    <row r="128" spans="1:376" ht="27.6">
      <c r="A128" s="89"/>
      <c r="B128" s="94" t="s">
        <v>52</v>
      </c>
      <c r="C128" s="94"/>
      <c r="D128" s="91" t="s">
        <v>53</v>
      </c>
      <c r="E128" s="92"/>
      <c r="F128" s="93">
        <v>1155</v>
      </c>
      <c r="G128" s="93"/>
      <c r="H128" s="93">
        <f>F128*G128</f>
        <v>0</v>
      </c>
      <c r="I128" s="93"/>
      <c r="J128" s="93"/>
      <c r="K128" s="93"/>
      <c r="L128" s="9"/>
      <c r="M128" s="10">
        <f t="shared" si="46"/>
        <v>0</v>
      </c>
    </row>
    <row r="129" spans="1:376">
      <c r="A129" s="89"/>
      <c r="B129" s="91" t="s">
        <v>54</v>
      </c>
      <c r="C129" s="91"/>
      <c r="D129" s="91" t="s">
        <v>53</v>
      </c>
      <c r="E129" s="92"/>
      <c r="F129" s="93">
        <v>2300</v>
      </c>
      <c r="G129" s="93"/>
      <c r="H129" s="93">
        <f>F129*G129</f>
        <v>0</v>
      </c>
      <c r="I129" s="93"/>
      <c r="J129" s="93"/>
      <c r="K129" s="93"/>
      <c r="L129" s="9"/>
      <c r="M129" s="10">
        <f t="shared" si="46"/>
        <v>0</v>
      </c>
    </row>
    <row r="130" spans="1:376" ht="27.6">
      <c r="A130" s="89"/>
      <c r="B130" s="95" t="s">
        <v>55</v>
      </c>
      <c r="C130" s="95"/>
      <c r="D130" s="91" t="s">
        <v>53</v>
      </c>
      <c r="E130" s="92"/>
      <c r="F130" s="93">
        <v>809</v>
      </c>
      <c r="G130" s="93"/>
      <c r="H130" s="93">
        <f>F130*G130</f>
        <v>0</v>
      </c>
      <c r="I130" s="93"/>
      <c r="J130" s="93"/>
      <c r="K130" s="93"/>
      <c r="L130" s="9"/>
      <c r="M130" s="10">
        <f t="shared" si="46"/>
        <v>0</v>
      </c>
    </row>
    <row r="131" spans="1:376">
      <c r="A131" s="89"/>
      <c r="B131" s="91" t="s">
        <v>56</v>
      </c>
      <c r="C131" s="91"/>
      <c r="D131" s="91" t="s">
        <v>57</v>
      </c>
      <c r="E131" s="92"/>
      <c r="F131" s="93">
        <v>18</v>
      </c>
      <c r="G131" s="93"/>
      <c r="H131" s="93">
        <f t="shared" ref="H131:H140" si="47">F131*G131</f>
        <v>0</v>
      </c>
      <c r="I131" s="93"/>
      <c r="J131" s="93"/>
      <c r="K131" s="93"/>
      <c r="L131" s="9"/>
      <c r="M131" s="10">
        <f t="shared" si="46"/>
        <v>0</v>
      </c>
    </row>
    <row r="132" spans="1:376">
      <c r="A132" s="89"/>
      <c r="B132" s="91" t="s">
        <v>58</v>
      </c>
      <c r="C132" s="91"/>
      <c r="D132" s="91" t="s">
        <v>57</v>
      </c>
      <c r="E132" s="92"/>
      <c r="F132" s="93">
        <v>27</v>
      </c>
      <c r="G132" s="93"/>
      <c r="H132" s="93">
        <f t="shared" si="47"/>
        <v>0</v>
      </c>
      <c r="I132" s="93"/>
      <c r="J132" s="93"/>
      <c r="K132" s="93"/>
      <c r="L132" s="9"/>
      <c r="M132" s="10">
        <f t="shared" si="46"/>
        <v>0</v>
      </c>
    </row>
    <row r="133" spans="1:376">
      <c r="A133" s="89"/>
      <c r="B133" s="91" t="s">
        <v>59</v>
      </c>
      <c r="C133" s="91"/>
      <c r="D133" s="91" t="s">
        <v>57</v>
      </c>
      <c r="E133" s="92"/>
      <c r="F133" s="93">
        <v>27</v>
      </c>
      <c r="G133" s="93"/>
      <c r="H133" s="93">
        <f t="shared" si="47"/>
        <v>0</v>
      </c>
      <c r="I133" s="93"/>
      <c r="J133" s="93"/>
      <c r="K133" s="93"/>
      <c r="L133" s="9"/>
      <c r="M133" s="10">
        <f t="shared" si="46"/>
        <v>0</v>
      </c>
    </row>
    <row r="134" spans="1:376">
      <c r="A134" s="89"/>
      <c r="B134" s="91" t="s">
        <v>60</v>
      </c>
      <c r="C134" s="91"/>
      <c r="D134" s="91" t="s">
        <v>53</v>
      </c>
      <c r="E134" s="92"/>
      <c r="F134" s="93">
        <v>139</v>
      </c>
      <c r="G134" s="93"/>
      <c r="H134" s="93">
        <f t="shared" si="47"/>
        <v>0</v>
      </c>
      <c r="I134" s="93"/>
      <c r="J134" s="93"/>
      <c r="K134" s="93"/>
      <c r="L134" s="9"/>
      <c r="M134" s="10">
        <f t="shared" si="46"/>
        <v>0</v>
      </c>
    </row>
    <row r="135" spans="1:376">
      <c r="A135" s="89"/>
      <c r="B135" s="91" t="s">
        <v>67</v>
      </c>
      <c r="C135" s="91"/>
      <c r="D135" s="91" t="s">
        <v>18</v>
      </c>
      <c r="E135" s="92"/>
      <c r="F135" s="93">
        <v>1576</v>
      </c>
      <c r="G135" s="93"/>
      <c r="H135" s="93">
        <f t="shared" si="47"/>
        <v>0</v>
      </c>
      <c r="I135" s="93"/>
      <c r="J135" s="93"/>
      <c r="K135" s="93"/>
      <c r="L135" s="9"/>
      <c r="M135" s="10">
        <f t="shared" si="46"/>
        <v>0</v>
      </c>
    </row>
    <row r="136" spans="1:376">
      <c r="A136" s="89"/>
      <c r="B136" s="91" t="s">
        <v>61</v>
      </c>
      <c r="C136" s="91"/>
      <c r="D136" s="91" t="s">
        <v>53</v>
      </c>
      <c r="E136" s="92"/>
      <c r="F136" s="93">
        <v>104</v>
      </c>
      <c r="G136" s="93"/>
      <c r="H136" s="93">
        <f t="shared" si="47"/>
        <v>0</v>
      </c>
      <c r="I136" s="93"/>
      <c r="J136" s="93"/>
      <c r="K136" s="93"/>
      <c r="L136" s="9"/>
      <c r="M136" s="10">
        <f t="shared" si="46"/>
        <v>0</v>
      </c>
    </row>
    <row r="137" spans="1:376">
      <c r="A137" s="89"/>
      <c r="B137" s="91" t="s">
        <v>62</v>
      </c>
      <c r="C137" s="91"/>
      <c r="D137" s="91" t="s">
        <v>53</v>
      </c>
      <c r="E137" s="92"/>
      <c r="F137" s="93">
        <v>77</v>
      </c>
      <c r="G137" s="93"/>
      <c r="H137" s="93">
        <f t="shared" si="47"/>
        <v>0</v>
      </c>
      <c r="I137" s="93"/>
      <c r="J137" s="93"/>
      <c r="K137" s="93"/>
      <c r="L137" s="9"/>
      <c r="M137" s="10">
        <f t="shared" si="46"/>
        <v>0</v>
      </c>
    </row>
    <row r="138" spans="1:376">
      <c r="A138" s="89"/>
      <c r="B138" s="91" t="s">
        <v>63</v>
      </c>
      <c r="C138" s="91"/>
      <c r="D138" s="91" t="s">
        <v>53</v>
      </c>
      <c r="E138" s="92"/>
      <c r="F138" s="93">
        <v>91</v>
      </c>
      <c r="G138" s="93"/>
      <c r="H138" s="93">
        <f t="shared" si="47"/>
        <v>0</v>
      </c>
      <c r="I138" s="93"/>
      <c r="J138" s="93"/>
      <c r="K138" s="93"/>
      <c r="L138" s="9"/>
      <c r="M138" s="10">
        <f t="shared" si="46"/>
        <v>0</v>
      </c>
    </row>
    <row r="139" spans="1:376" ht="27.6">
      <c r="A139" s="89"/>
      <c r="B139" s="94" t="s">
        <v>64</v>
      </c>
      <c r="C139" s="94"/>
      <c r="D139" s="91" t="s">
        <v>65</v>
      </c>
      <c r="E139" s="92"/>
      <c r="F139" s="93">
        <v>35</v>
      </c>
      <c r="G139" s="93"/>
      <c r="H139" s="93">
        <f t="shared" si="47"/>
        <v>0</v>
      </c>
      <c r="I139" s="93"/>
      <c r="J139" s="93"/>
      <c r="K139" s="93"/>
      <c r="L139" s="9"/>
      <c r="M139" s="10">
        <f t="shared" si="46"/>
        <v>0</v>
      </c>
    </row>
    <row r="140" spans="1:376">
      <c r="A140" s="89"/>
      <c r="B140" s="91" t="s">
        <v>66</v>
      </c>
      <c r="C140" s="91"/>
      <c r="D140" s="91" t="s">
        <v>53</v>
      </c>
      <c r="E140" s="92"/>
      <c r="F140" s="93">
        <v>1155</v>
      </c>
      <c r="G140" s="93"/>
      <c r="H140" s="93">
        <f t="shared" si="47"/>
        <v>0</v>
      </c>
      <c r="I140" s="93"/>
      <c r="J140" s="93"/>
      <c r="K140" s="93"/>
      <c r="L140" s="9"/>
      <c r="M140" s="10">
        <f t="shared" si="46"/>
        <v>0</v>
      </c>
    </row>
    <row r="141" spans="1:376" s="77" customFormat="1" ht="13.5" customHeight="1">
      <c r="A141" s="5"/>
      <c r="B141" s="16" t="s">
        <v>84</v>
      </c>
      <c r="C141" s="16"/>
      <c r="D141" s="17" t="s">
        <v>14</v>
      </c>
      <c r="E141" s="18"/>
      <c r="F141" s="50">
        <v>1322</v>
      </c>
      <c r="G141" s="18"/>
      <c r="H141" s="8">
        <f>G141*F141</f>
        <v>0</v>
      </c>
      <c r="I141" s="18"/>
      <c r="J141" s="9"/>
      <c r="K141" s="18"/>
      <c r="L141" s="9"/>
      <c r="M141" s="10">
        <f t="shared" si="46"/>
        <v>0</v>
      </c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  <c r="EQ141" s="59"/>
      <c r="ER141" s="59"/>
      <c r="ES141" s="59"/>
      <c r="ET141" s="59"/>
      <c r="EU141" s="59"/>
      <c r="EV141" s="59"/>
      <c r="EW141" s="59"/>
      <c r="EX141" s="59"/>
      <c r="EY141" s="59"/>
      <c r="EZ141" s="59"/>
      <c r="FA141" s="59"/>
      <c r="FB141" s="59"/>
      <c r="FC141" s="59"/>
      <c r="FD141" s="59"/>
      <c r="FE141" s="59"/>
      <c r="FF141" s="59"/>
      <c r="FG141" s="59"/>
      <c r="FH141" s="59"/>
      <c r="FI141" s="59"/>
      <c r="FJ141" s="59"/>
      <c r="FK141" s="59"/>
      <c r="FL141" s="59"/>
      <c r="FM141" s="59"/>
      <c r="FN141" s="59"/>
      <c r="FO141" s="59"/>
      <c r="FP141" s="59"/>
      <c r="FQ141" s="59"/>
      <c r="FR141" s="59"/>
      <c r="FS141" s="59"/>
      <c r="FT141" s="59"/>
      <c r="FU141" s="59"/>
      <c r="FV141" s="59"/>
      <c r="FW141" s="59"/>
      <c r="FX141" s="59"/>
      <c r="FY141" s="59"/>
      <c r="FZ141" s="59"/>
      <c r="GA141" s="59"/>
      <c r="GB141" s="59"/>
      <c r="GC141" s="59"/>
      <c r="GD141" s="59"/>
      <c r="GE141" s="59"/>
      <c r="GF141" s="59"/>
      <c r="GG141" s="59"/>
      <c r="GH141" s="59"/>
      <c r="GI141" s="59"/>
      <c r="GJ141" s="59"/>
      <c r="GK141" s="59"/>
      <c r="GL141" s="59"/>
      <c r="GM141" s="59"/>
      <c r="GN141" s="59"/>
      <c r="GO141" s="59"/>
      <c r="GP141" s="59"/>
      <c r="GQ141" s="59"/>
      <c r="GR141" s="59"/>
      <c r="GS141" s="59"/>
      <c r="GT141" s="59"/>
      <c r="GU141" s="59"/>
      <c r="GV141" s="59"/>
      <c r="GW141" s="59"/>
      <c r="GX141" s="59"/>
      <c r="GY141" s="59"/>
      <c r="GZ141" s="59"/>
      <c r="HA141" s="59"/>
      <c r="HB141" s="59"/>
      <c r="HC141" s="59"/>
      <c r="HD141" s="59"/>
      <c r="HE141" s="59"/>
      <c r="HF141" s="59"/>
      <c r="HG141" s="59"/>
      <c r="HH141" s="59"/>
      <c r="HI141" s="59"/>
      <c r="HJ141" s="59"/>
      <c r="HK141" s="59"/>
      <c r="HL141" s="59"/>
      <c r="HM141" s="59"/>
      <c r="HN141" s="59"/>
      <c r="HO141" s="59"/>
      <c r="HP141" s="59"/>
      <c r="HQ141" s="59"/>
      <c r="HR141" s="59"/>
      <c r="HS141" s="59"/>
      <c r="HT141" s="59"/>
      <c r="HU141" s="59"/>
      <c r="HV141" s="59"/>
      <c r="HW141" s="59"/>
      <c r="HX141" s="59"/>
      <c r="HY141" s="59"/>
      <c r="HZ141" s="59"/>
      <c r="IA141" s="59"/>
      <c r="IB141" s="59"/>
      <c r="IC141" s="59"/>
      <c r="ID141" s="59"/>
      <c r="IE141" s="59"/>
      <c r="IF141" s="59"/>
      <c r="IG141" s="59"/>
      <c r="IH141" s="59"/>
      <c r="II141" s="59"/>
      <c r="IJ141" s="59"/>
      <c r="IK141" s="59"/>
      <c r="IL141" s="59"/>
      <c r="IM141" s="59"/>
      <c r="IN141" s="59"/>
      <c r="IO141" s="59"/>
      <c r="IP141" s="59"/>
      <c r="IQ141" s="59"/>
      <c r="IR141" s="59"/>
      <c r="IS141" s="59"/>
      <c r="IT141" s="59"/>
      <c r="IU141" s="59"/>
      <c r="IV141" s="59"/>
      <c r="IW141" s="59"/>
      <c r="IX141" s="59"/>
      <c r="IY141" s="59"/>
      <c r="IZ141" s="59"/>
      <c r="JA141" s="59"/>
      <c r="JB141" s="59"/>
      <c r="JC141" s="59"/>
      <c r="JD141" s="59"/>
      <c r="JE141" s="59"/>
      <c r="JF141" s="59"/>
      <c r="JG141" s="59"/>
      <c r="JH141" s="59"/>
      <c r="JI141" s="59"/>
      <c r="JJ141" s="59"/>
      <c r="JK141" s="59"/>
      <c r="JL141" s="59"/>
      <c r="JM141" s="59"/>
      <c r="JN141" s="59"/>
      <c r="JO141" s="59"/>
      <c r="JP141" s="59"/>
      <c r="JQ141" s="59"/>
      <c r="JR141" s="59"/>
      <c r="JS141" s="59"/>
      <c r="JT141" s="59"/>
      <c r="JU141" s="59"/>
      <c r="JV141" s="59"/>
      <c r="JW141" s="59"/>
      <c r="JX141" s="59"/>
      <c r="JY141" s="59"/>
      <c r="JZ141" s="59"/>
      <c r="KA141" s="59"/>
      <c r="KB141" s="59"/>
      <c r="KC141" s="59"/>
      <c r="KD141" s="59"/>
      <c r="KE141" s="59"/>
      <c r="KF141" s="59"/>
      <c r="KG141" s="59"/>
      <c r="KH141" s="59"/>
      <c r="KI141" s="59"/>
      <c r="KJ141" s="59"/>
      <c r="KK141" s="59"/>
      <c r="KL141" s="59"/>
      <c r="KM141" s="59"/>
      <c r="KN141" s="59"/>
      <c r="KO141" s="59"/>
      <c r="KP141" s="59"/>
      <c r="KQ141" s="59"/>
      <c r="KR141" s="59"/>
      <c r="KS141" s="59"/>
      <c r="KT141" s="59"/>
      <c r="KU141" s="59"/>
      <c r="KV141" s="59"/>
      <c r="KW141" s="59"/>
      <c r="KX141" s="59"/>
      <c r="KY141" s="59"/>
      <c r="KZ141" s="59"/>
      <c r="LA141" s="59"/>
      <c r="LB141" s="59"/>
      <c r="LC141" s="59"/>
      <c r="LD141" s="59"/>
      <c r="LE141" s="59"/>
      <c r="LF141" s="59"/>
      <c r="LG141" s="59"/>
      <c r="LH141" s="59"/>
      <c r="LI141" s="59"/>
      <c r="LJ141" s="59"/>
      <c r="LK141" s="59"/>
      <c r="LL141" s="59"/>
      <c r="LM141" s="59"/>
      <c r="LN141" s="59"/>
      <c r="LO141" s="59"/>
      <c r="LP141" s="59"/>
      <c r="LQ141" s="59"/>
      <c r="LR141" s="59"/>
      <c r="LS141" s="59"/>
      <c r="LT141" s="59"/>
      <c r="LU141" s="59"/>
      <c r="LV141" s="59"/>
      <c r="LW141" s="59"/>
      <c r="LX141" s="59"/>
      <c r="LY141" s="59"/>
      <c r="LZ141" s="59"/>
      <c r="MA141" s="59"/>
      <c r="MB141" s="59"/>
      <c r="MC141" s="59"/>
      <c r="MD141" s="59"/>
      <c r="ME141" s="59"/>
      <c r="MF141" s="59"/>
      <c r="MG141" s="59"/>
      <c r="MH141" s="59"/>
      <c r="MI141" s="59"/>
      <c r="MJ141" s="59"/>
      <c r="MK141" s="59"/>
      <c r="ML141" s="59"/>
      <c r="MM141" s="59"/>
      <c r="MN141" s="59"/>
      <c r="MO141" s="59"/>
      <c r="MP141" s="59"/>
      <c r="MQ141" s="59"/>
      <c r="MR141" s="59"/>
      <c r="MS141" s="59"/>
      <c r="MT141" s="59"/>
      <c r="MU141" s="59"/>
      <c r="MV141" s="59"/>
      <c r="MW141" s="59"/>
      <c r="MX141" s="59"/>
      <c r="MY141" s="59"/>
      <c r="MZ141" s="59"/>
      <c r="NA141" s="59"/>
      <c r="NB141" s="59"/>
      <c r="NC141" s="59"/>
      <c r="ND141" s="59"/>
      <c r="NE141" s="59"/>
      <c r="NF141" s="59"/>
      <c r="NG141" s="59"/>
      <c r="NH141" s="59"/>
      <c r="NI141" s="59"/>
      <c r="NJ141" s="59"/>
      <c r="NK141" s="59"/>
      <c r="NL141" s="59"/>
    </row>
    <row r="142" spans="1:376" ht="13.5" customHeight="1">
      <c r="A142" s="5"/>
      <c r="B142" s="16" t="s">
        <v>17</v>
      </c>
      <c r="C142" s="16"/>
      <c r="D142" s="17" t="s">
        <v>18</v>
      </c>
      <c r="E142" s="18">
        <v>1</v>
      </c>
      <c r="F142" s="18">
        <f>E142*F127</f>
        <v>1575.3</v>
      </c>
      <c r="G142" s="18"/>
      <c r="H142" s="8">
        <f>G142*F142</f>
        <v>0</v>
      </c>
      <c r="I142" s="18"/>
      <c r="J142" s="9"/>
      <c r="K142" s="18"/>
      <c r="L142" s="9"/>
      <c r="M142" s="10">
        <f t="shared" si="46"/>
        <v>0</v>
      </c>
    </row>
    <row r="143" spans="1:376" ht="13.5" customHeight="1">
      <c r="A143" s="5">
        <v>2</v>
      </c>
      <c r="B143" s="21" t="s">
        <v>131</v>
      </c>
      <c r="C143" s="21"/>
      <c r="D143" s="7" t="s">
        <v>18</v>
      </c>
      <c r="E143" s="8"/>
      <c r="F143" s="22">
        <v>850</v>
      </c>
      <c r="G143" s="8"/>
      <c r="H143" s="8"/>
      <c r="I143" s="8"/>
      <c r="J143" s="9">
        <f>F143*I143</f>
        <v>0</v>
      </c>
      <c r="K143" s="8"/>
      <c r="L143" s="9"/>
      <c r="M143" s="10">
        <f t="shared" si="46"/>
        <v>0</v>
      </c>
    </row>
    <row r="144" spans="1:376" ht="13.5" customHeight="1">
      <c r="A144" s="5"/>
      <c r="B144" s="14" t="s">
        <v>40</v>
      </c>
      <c r="C144" s="14"/>
      <c r="D144" s="7" t="s">
        <v>33</v>
      </c>
      <c r="E144" s="8">
        <v>0.15</v>
      </c>
      <c r="F144" s="8">
        <f>E144*F143</f>
        <v>127.5</v>
      </c>
      <c r="G144" s="8"/>
      <c r="H144" s="8">
        <f t="shared" ref="H144:H145" si="48">G144*F144</f>
        <v>0</v>
      </c>
      <c r="I144" s="8"/>
      <c r="J144" s="9"/>
      <c r="K144" s="8"/>
      <c r="L144" s="9"/>
      <c r="M144" s="10">
        <f t="shared" si="46"/>
        <v>0</v>
      </c>
    </row>
    <row r="145" spans="1:376" ht="13.5" customHeight="1">
      <c r="A145" s="5"/>
      <c r="B145" s="14" t="s">
        <v>41</v>
      </c>
      <c r="C145" s="14"/>
      <c r="D145" s="7" t="s">
        <v>33</v>
      </c>
      <c r="E145" s="8">
        <v>0.5</v>
      </c>
      <c r="F145" s="8">
        <f>E145*F143</f>
        <v>425</v>
      </c>
      <c r="G145" s="8"/>
      <c r="H145" s="8">
        <f t="shared" si="48"/>
        <v>0</v>
      </c>
      <c r="I145" s="8"/>
      <c r="J145" s="9"/>
      <c r="K145" s="8"/>
      <c r="L145" s="9"/>
      <c r="M145" s="10">
        <f t="shared" si="46"/>
        <v>0</v>
      </c>
    </row>
    <row r="146" spans="1:376" ht="13.5" customHeight="1">
      <c r="A146" s="5"/>
      <c r="B146" s="16" t="s">
        <v>17</v>
      </c>
      <c r="C146" s="16"/>
      <c r="D146" s="17" t="s">
        <v>18</v>
      </c>
      <c r="E146" s="18">
        <v>1</v>
      </c>
      <c r="F146" s="18">
        <f>E146*F143</f>
        <v>850</v>
      </c>
      <c r="G146" s="18"/>
      <c r="H146" s="8">
        <f>G146*F146</f>
        <v>0</v>
      </c>
      <c r="I146" s="18"/>
      <c r="J146" s="9"/>
      <c r="K146" s="18"/>
      <c r="L146" s="9"/>
      <c r="M146" s="10">
        <f t="shared" si="46"/>
        <v>0</v>
      </c>
    </row>
    <row r="147" spans="1:376" ht="27.6">
      <c r="A147" s="89">
        <v>3</v>
      </c>
      <c r="B147" s="90" t="s">
        <v>85</v>
      </c>
      <c r="C147" s="90"/>
      <c r="D147" s="91" t="s">
        <v>51</v>
      </c>
      <c r="E147" s="92"/>
      <c r="F147" s="93">
        <v>8</v>
      </c>
      <c r="G147" s="93"/>
      <c r="H147" s="8">
        <f>G147*F147</f>
        <v>0</v>
      </c>
      <c r="I147" s="93"/>
      <c r="J147" s="93">
        <f t="shared" ref="J147" si="49">F147*I147</f>
        <v>0</v>
      </c>
      <c r="K147" s="93"/>
      <c r="L147" s="9"/>
      <c r="M147" s="10">
        <f t="shared" si="46"/>
        <v>0</v>
      </c>
    </row>
    <row r="148" spans="1:376" ht="13.5" customHeight="1">
      <c r="A148" s="11"/>
      <c r="B148" s="12" t="s">
        <v>68</v>
      </c>
      <c r="C148" s="12"/>
      <c r="D148" s="11"/>
      <c r="E148" s="13"/>
      <c r="F148" s="13"/>
      <c r="G148" s="13"/>
      <c r="H148" s="13">
        <f>SUM(H127:H147)</f>
        <v>0</v>
      </c>
      <c r="I148" s="13"/>
      <c r="J148" s="13">
        <f t="shared" ref="J148:L148" si="50">SUM(J127:J147)</f>
        <v>0</v>
      </c>
      <c r="K148" s="13"/>
      <c r="L148" s="13">
        <f t="shared" si="50"/>
        <v>0</v>
      </c>
      <c r="M148" s="13">
        <f>SUM(M127:M147)</f>
        <v>0</v>
      </c>
    </row>
    <row r="149" spans="1:376" ht="24.75" customHeight="1">
      <c r="A149" s="70">
        <v>5</v>
      </c>
      <c r="B149" s="1" t="s">
        <v>87</v>
      </c>
      <c r="C149" s="1"/>
      <c r="D149" s="2"/>
      <c r="E149" s="3"/>
      <c r="F149" s="3"/>
      <c r="G149" s="3"/>
      <c r="H149" s="4"/>
      <c r="I149" s="4"/>
      <c r="J149" s="4"/>
      <c r="K149" s="4"/>
      <c r="L149" s="4"/>
      <c r="M149" s="4"/>
    </row>
    <row r="150" spans="1:376" s="79" customFormat="1" ht="33" customHeight="1">
      <c r="A150" s="33">
        <v>1</v>
      </c>
      <c r="B150" s="34" t="s">
        <v>88</v>
      </c>
      <c r="C150" s="34"/>
      <c r="D150" s="35" t="s">
        <v>18</v>
      </c>
      <c r="E150" s="36"/>
      <c r="F150" s="36">
        <v>69.5</v>
      </c>
      <c r="G150" s="36"/>
      <c r="H150" s="36"/>
      <c r="I150" s="36"/>
      <c r="J150" s="38">
        <f>F150*I150</f>
        <v>0</v>
      </c>
      <c r="K150" s="36"/>
      <c r="L150" s="38"/>
      <c r="M150" s="39">
        <f>H150+J150+L150</f>
        <v>0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9"/>
      <c r="IV150" s="59"/>
      <c r="IW150" s="59"/>
      <c r="IX150" s="59"/>
      <c r="IY150" s="59"/>
      <c r="IZ150" s="59"/>
      <c r="JA150" s="59"/>
      <c r="JB150" s="59"/>
      <c r="JC150" s="59"/>
      <c r="JD150" s="59"/>
      <c r="JE150" s="59"/>
      <c r="JF150" s="59"/>
      <c r="JG150" s="59"/>
      <c r="JH150" s="59"/>
      <c r="JI150" s="59"/>
      <c r="JJ150" s="59"/>
      <c r="JK150" s="59"/>
      <c r="JL150" s="59"/>
      <c r="JM150" s="59"/>
      <c r="JN150" s="59"/>
      <c r="JO150" s="59"/>
      <c r="JP150" s="59"/>
      <c r="JQ150" s="59"/>
      <c r="JR150" s="59"/>
      <c r="JS150" s="59"/>
      <c r="JT150" s="59"/>
      <c r="JU150" s="59"/>
      <c r="JV150" s="59"/>
      <c r="JW150" s="59"/>
      <c r="JX150" s="59"/>
      <c r="JY150" s="59"/>
      <c r="JZ150" s="59"/>
      <c r="KA150" s="59"/>
      <c r="KB150" s="59"/>
      <c r="KC150" s="59"/>
      <c r="KD150" s="59"/>
      <c r="KE150" s="59"/>
      <c r="KF150" s="59"/>
      <c r="KG150" s="59"/>
      <c r="KH150" s="59"/>
      <c r="KI150" s="59"/>
      <c r="KJ150" s="59"/>
      <c r="KK150" s="59"/>
      <c r="KL150" s="59"/>
      <c r="KM150" s="59"/>
      <c r="KN150" s="59"/>
      <c r="KO150" s="59"/>
      <c r="KP150" s="59"/>
      <c r="KQ150" s="59"/>
      <c r="KR150" s="59"/>
      <c r="KS150" s="59"/>
      <c r="KT150" s="59"/>
      <c r="KU150" s="59"/>
      <c r="KV150" s="59"/>
      <c r="KW150" s="59"/>
      <c r="KX150" s="59"/>
      <c r="KY150" s="59"/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L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</row>
    <row r="151" spans="1:376" ht="13.5" customHeight="1">
      <c r="A151" s="5"/>
      <c r="B151" s="14" t="s">
        <v>89</v>
      </c>
      <c r="C151" s="14"/>
      <c r="D151" s="7" t="s">
        <v>18</v>
      </c>
      <c r="E151" s="8">
        <v>1.02</v>
      </c>
      <c r="F151" s="8">
        <f>E151*F150</f>
        <v>70.89</v>
      </c>
      <c r="G151" s="8"/>
      <c r="H151" s="8">
        <f t="shared" ref="H151:H153" si="51">G151*F151</f>
        <v>0</v>
      </c>
      <c r="I151" s="8"/>
      <c r="J151" s="9"/>
      <c r="K151" s="8"/>
      <c r="L151" s="9"/>
      <c r="M151" s="10">
        <f>H151+J151+L151</f>
        <v>0</v>
      </c>
    </row>
    <row r="152" spans="1:376" ht="13.5" customHeight="1">
      <c r="A152" s="5"/>
      <c r="B152" s="14" t="s">
        <v>79</v>
      </c>
      <c r="C152" s="14"/>
      <c r="D152" s="7" t="s">
        <v>33</v>
      </c>
      <c r="E152" s="8">
        <v>6</v>
      </c>
      <c r="F152" s="8">
        <f>E152*F150</f>
        <v>417</v>
      </c>
      <c r="G152" s="8"/>
      <c r="H152" s="8">
        <f t="shared" si="51"/>
        <v>0</v>
      </c>
      <c r="I152" s="8"/>
      <c r="J152" s="9"/>
      <c r="K152" s="8"/>
      <c r="L152" s="9"/>
      <c r="M152" s="10">
        <f t="shared" ref="M152" si="52">H152+J152+L152</f>
        <v>0</v>
      </c>
    </row>
    <row r="153" spans="1:376" ht="13.5" customHeight="1">
      <c r="A153" s="5"/>
      <c r="B153" s="14" t="s">
        <v>90</v>
      </c>
      <c r="C153" s="14"/>
      <c r="D153" s="7" t="s">
        <v>33</v>
      </c>
      <c r="E153" s="8">
        <v>0.3</v>
      </c>
      <c r="F153" s="8">
        <f>E153*F150</f>
        <v>20.849999999999998</v>
      </c>
      <c r="G153" s="8"/>
      <c r="H153" s="8">
        <f t="shared" si="51"/>
        <v>0</v>
      </c>
      <c r="I153" s="8"/>
      <c r="J153" s="9"/>
      <c r="K153" s="8"/>
      <c r="L153" s="9"/>
      <c r="M153" s="10">
        <f>H153+J153+L153</f>
        <v>0</v>
      </c>
    </row>
    <row r="154" spans="1:376" ht="13.5" customHeight="1">
      <c r="A154" s="5"/>
      <c r="B154" s="16" t="s">
        <v>17</v>
      </c>
      <c r="C154" s="16"/>
      <c r="D154" s="17" t="s">
        <v>10</v>
      </c>
      <c r="E154" s="18">
        <v>1</v>
      </c>
      <c r="F154" s="18">
        <f>E154*F150</f>
        <v>69.5</v>
      </c>
      <c r="G154" s="18"/>
      <c r="H154" s="8">
        <f>G154*F154</f>
        <v>0</v>
      </c>
      <c r="I154" s="18"/>
      <c r="J154" s="9"/>
      <c r="K154" s="18"/>
      <c r="L154" s="9"/>
      <c r="M154" s="10">
        <f t="shared" ref="M154" si="53">H154+J154+L154</f>
        <v>0</v>
      </c>
    </row>
    <row r="155" spans="1:376" ht="33" customHeight="1">
      <c r="A155" s="5">
        <v>2</v>
      </c>
      <c r="B155" s="6" t="s">
        <v>92</v>
      </c>
      <c r="C155" s="6"/>
      <c r="D155" s="7" t="s">
        <v>18</v>
      </c>
      <c r="E155" s="8"/>
      <c r="F155" s="8">
        <v>61.6</v>
      </c>
      <c r="G155" s="8"/>
      <c r="H155" s="8"/>
      <c r="I155" s="8"/>
      <c r="J155" s="9">
        <f>F155*I155</f>
        <v>0</v>
      </c>
      <c r="K155" s="8"/>
      <c r="L155" s="9"/>
      <c r="M155" s="10">
        <f>H155+J155+L155</f>
        <v>0</v>
      </c>
    </row>
    <row r="156" spans="1:376" ht="13.5" customHeight="1">
      <c r="A156" s="5"/>
      <c r="B156" s="14" t="s">
        <v>89</v>
      </c>
      <c r="C156" s="14"/>
      <c r="D156" s="7" t="s">
        <v>18</v>
      </c>
      <c r="E156" s="8">
        <v>1.02</v>
      </c>
      <c r="F156" s="8">
        <f>E156*F155</f>
        <v>62.832000000000001</v>
      </c>
      <c r="G156" s="8"/>
      <c r="H156" s="8">
        <f t="shared" ref="H156:H158" si="54">G156*F156</f>
        <v>0</v>
      </c>
      <c r="I156" s="8"/>
      <c r="J156" s="9"/>
      <c r="K156" s="8"/>
      <c r="L156" s="9"/>
      <c r="M156" s="10">
        <f>H156+J156+L156</f>
        <v>0</v>
      </c>
    </row>
    <row r="157" spans="1:376" ht="13.5" customHeight="1">
      <c r="A157" s="5"/>
      <c r="B157" s="14" t="s">
        <v>79</v>
      </c>
      <c r="C157" s="14"/>
      <c r="D157" s="7" t="s">
        <v>33</v>
      </c>
      <c r="E157" s="8">
        <v>6</v>
      </c>
      <c r="F157" s="8">
        <f>E157*F155</f>
        <v>369.6</v>
      </c>
      <c r="G157" s="8"/>
      <c r="H157" s="8">
        <f t="shared" si="54"/>
        <v>0</v>
      </c>
      <c r="I157" s="8"/>
      <c r="J157" s="9"/>
      <c r="K157" s="8"/>
      <c r="L157" s="9"/>
      <c r="M157" s="10">
        <f t="shared" ref="M157" si="55">H157+J157+L157</f>
        <v>0</v>
      </c>
    </row>
    <row r="158" spans="1:376" ht="13.5" customHeight="1">
      <c r="A158" s="5"/>
      <c r="B158" s="14" t="s">
        <v>90</v>
      </c>
      <c r="C158" s="14"/>
      <c r="D158" s="7" t="s">
        <v>33</v>
      </c>
      <c r="E158" s="8">
        <v>0.3</v>
      </c>
      <c r="F158" s="8">
        <f>E158*F155</f>
        <v>18.48</v>
      </c>
      <c r="G158" s="8"/>
      <c r="H158" s="8">
        <f t="shared" si="54"/>
        <v>0</v>
      </c>
      <c r="I158" s="8"/>
      <c r="J158" s="9"/>
      <c r="K158" s="8"/>
      <c r="L158" s="9"/>
      <c r="M158" s="10">
        <f>H158+J158+L158</f>
        <v>0</v>
      </c>
    </row>
    <row r="159" spans="1:376" ht="13.5" customHeight="1">
      <c r="A159" s="5"/>
      <c r="B159" s="16" t="s">
        <v>17</v>
      </c>
      <c r="C159" s="16"/>
      <c r="D159" s="17" t="s">
        <v>10</v>
      </c>
      <c r="E159" s="18">
        <v>1</v>
      </c>
      <c r="F159" s="18">
        <f>E159*F155</f>
        <v>61.6</v>
      </c>
      <c r="G159" s="18"/>
      <c r="H159" s="8">
        <f>G159*F159</f>
        <v>0</v>
      </c>
      <c r="I159" s="18"/>
      <c r="J159" s="9"/>
      <c r="K159" s="18"/>
      <c r="L159" s="9"/>
      <c r="M159" s="10">
        <f t="shared" ref="M159" si="56">H159+J159+L159</f>
        <v>0</v>
      </c>
    </row>
    <row r="160" spans="1:376" ht="33" customHeight="1">
      <c r="A160" s="5">
        <v>3</v>
      </c>
      <c r="B160" s="6" t="s">
        <v>93</v>
      </c>
      <c r="C160" s="6"/>
      <c r="D160" s="7" t="s">
        <v>15</v>
      </c>
      <c r="E160" s="8"/>
      <c r="F160" s="8">
        <f>F161+F162+F163+F164+F166</f>
        <v>25</v>
      </c>
      <c r="G160" s="8"/>
      <c r="H160" s="8"/>
      <c r="I160" s="8"/>
      <c r="J160" s="9">
        <f>F160*I160</f>
        <v>0</v>
      </c>
      <c r="K160" s="8"/>
      <c r="L160" s="9"/>
      <c r="M160" s="10">
        <f>H160+J160+L160</f>
        <v>0</v>
      </c>
    </row>
    <row r="161" spans="1:13" ht="13.5" customHeight="1">
      <c r="A161" s="5"/>
      <c r="B161" s="14" t="s">
        <v>147</v>
      </c>
      <c r="C161" s="14"/>
      <c r="D161" s="7" t="s">
        <v>15</v>
      </c>
      <c r="E161" s="8"/>
      <c r="F161" s="8">
        <v>13</v>
      </c>
      <c r="G161" s="8"/>
      <c r="H161" s="8">
        <f t="shared" ref="H161:H163" si="57">G161*F161</f>
        <v>0</v>
      </c>
      <c r="I161" s="8"/>
      <c r="J161" s="9"/>
      <c r="K161" s="8"/>
      <c r="L161" s="9"/>
      <c r="M161" s="10">
        <f>H161+J161+L161</f>
        <v>0</v>
      </c>
    </row>
    <row r="162" spans="1:13" ht="13.5" customHeight="1">
      <c r="A162" s="5"/>
      <c r="B162" s="14" t="s">
        <v>94</v>
      </c>
      <c r="C162" s="14"/>
      <c r="D162" s="7" t="s">
        <v>15</v>
      </c>
      <c r="E162" s="8"/>
      <c r="F162" s="8">
        <v>1</v>
      </c>
      <c r="G162" s="8"/>
      <c r="H162" s="8">
        <f t="shared" si="57"/>
        <v>0</v>
      </c>
      <c r="I162" s="8"/>
      <c r="J162" s="9"/>
      <c r="K162" s="8"/>
      <c r="L162" s="9"/>
      <c r="M162" s="10">
        <f t="shared" ref="M162" si="58">H162+J162+L162</f>
        <v>0</v>
      </c>
    </row>
    <row r="163" spans="1:13" ht="13.5" customHeight="1">
      <c r="A163" s="5"/>
      <c r="B163" s="14" t="s">
        <v>95</v>
      </c>
      <c r="C163" s="14"/>
      <c r="D163" s="7" t="s">
        <v>15</v>
      </c>
      <c r="E163" s="8"/>
      <c r="F163" s="8">
        <v>6</v>
      </c>
      <c r="G163" s="8"/>
      <c r="H163" s="8">
        <f t="shared" si="57"/>
        <v>0</v>
      </c>
      <c r="I163" s="8"/>
      <c r="J163" s="9"/>
      <c r="K163" s="8"/>
      <c r="L163" s="9"/>
      <c r="M163" s="10">
        <f>H163+J163+L163</f>
        <v>0</v>
      </c>
    </row>
    <row r="164" spans="1:13" ht="13.5" customHeight="1">
      <c r="A164" s="5"/>
      <c r="B164" s="14" t="s">
        <v>96</v>
      </c>
      <c r="C164" s="14"/>
      <c r="D164" s="7" t="s">
        <v>15</v>
      </c>
      <c r="E164" s="18"/>
      <c r="F164" s="18">
        <v>1</v>
      </c>
      <c r="G164" s="18"/>
      <c r="H164" s="8">
        <f>G164*F164</f>
        <v>0</v>
      </c>
      <c r="I164" s="8"/>
      <c r="J164" s="9"/>
      <c r="K164" s="18"/>
      <c r="L164" s="9"/>
      <c r="M164" s="10">
        <f t="shared" ref="M164:M166" si="59">H164+J164+L164</f>
        <v>0</v>
      </c>
    </row>
    <row r="165" spans="1:13" ht="13.5" customHeight="1">
      <c r="A165" s="5"/>
      <c r="B165" s="14" t="s">
        <v>97</v>
      </c>
      <c r="C165" s="14"/>
      <c r="D165" s="7" t="s">
        <v>15</v>
      </c>
      <c r="E165" s="18"/>
      <c r="F165" s="18">
        <v>7</v>
      </c>
      <c r="G165" s="18"/>
      <c r="H165" s="8">
        <f>G165*F165</f>
        <v>0</v>
      </c>
      <c r="I165" s="8"/>
      <c r="J165" s="9">
        <f t="shared" ref="J165" si="60">F165*I165</f>
        <v>0</v>
      </c>
      <c r="K165" s="18"/>
      <c r="L165" s="9"/>
      <c r="M165" s="10">
        <f t="shared" si="59"/>
        <v>0</v>
      </c>
    </row>
    <row r="166" spans="1:13" ht="13.5" customHeight="1">
      <c r="A166" s="5"/>
      <c r="B166" s="14" t="s">
        <v>148</v>
      </c>
      <c r="C166" s="14"/>
      <c r="D166" s="7" t="s">
        <v>15</v>
      </c>
      <c r="E166" s="18"/>
      <c r="F166" s="18">
        <v>4</v>
      </c>
      <c r="G166" s="18"/>
      <c r="H166" s="8">
        <f>G166*F166</f>
        <v>0</v>
      </c>
      <c r="I166" s="18"/>
      <c r="J166" s="9"/>
      <c r="K166" s="18"/>
      <c r="L166" s="9"/>
      <c r="M166" s="10">
        <f t="shared" si="59"/>
        <v>0</v>
      </c>
    </row>
    <row r="167" spans="1:13" ht="13.5" customHeight="1">
      <c r="A167" s="11"/>
      <c r="B167" s="12" t="s">
        <v>103</v>
      </c>
      <c r="C167" s="12"/>
      <c r="D167" s="11"/>
      <c r="E167" s="13"/>
      <c r="F167" s="13"/>
      <c r="G167" s="13"/>
      <c r="H167" s="13">
        <f>SUM(H150:H166)</f>
        <v>0</v>
      </c>
      <c r="I167" s="13"/>
      <c r="J167" s="13">
        <f>SUM(J150:J166)</f>
        <v>0</v>
      </c>
      <c r="K167" s="13"/>
      <c r="L167" s="13">
        <f>SUM(L150:L166)</f>
        <v>0</v>
      </c>
      <c r="M167" s="13">
        <f>SUM(M150:M166)</f>
        <v>0</v>
      </c>
    </row>
    <row r="168" spans="1:13" ht="13.5" customHeight="1">
      <c r="A168" s="1">
        <v>6</v>
      </c>
      <c r="B168" s="23" t="s">
        <v>102</v>
      </c>
      <c r="C168" s="23"/>
      <c r="D168" s="1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18" customHeight="1">
      <c r="A169" s="5">
        <v>1</v>
      </c>
      <c r="B169" s="6" t="s">
        <v>71</v>
      </c>
      <c r="C169" s="6"/>
      <c r="D169" s="7" t="s">
        <v>14</v>
      </c>
      <c r="E169" s="8"/>
      <c r="F169" s="8">
        <v>96.5</v>
      </c>
      <c r="G169" s="8"/>
      <c r="H169" s="8">
        <f t="shared" ref="H169:H181" si="61">G169*F169</f>
        <v>0</v>
      </c>
      <c r="I169" s="8"/>
      <c r="J169" s="9">
        <f>F169*I169</f>
        <v>0</v>
      </c>
      <c r="K169" s="8"/>
      <c r="L169" s="9"/>
      <c r="M169" s="10">
        <f>H169+J169+L169</f>
        <v>0</v>
      </c>
    </row>
    <row r="170" spans="1:13" ht="18" customHeight="1">
      <c r="A170" s="5">
        <v>2</v>
      </c>
      <c r="B170" s="6" t="s">
        <v>69</v>
      </c>
      <c r="C170" s="6"/>
      <c r="D170" s="7" t="s">
        <v>15</v>
      </c>
      <c r="E170" s="8"/>
      <c r="F170" s="22">
        <v>10</v>
      </c>
      <c r="G170" s="22"/>
      <c r="H170" s="22">
        <f t="shared" si="61"/>
        <v>0</v>
      </c>
      <c r="I170" s="8"/>
      <c r="J170" s="9"/>
      <c r="K170" s="8"/>
      <c r="L170" s="9"/>
      <c r="M170" s="10">
        <f>H170+J170+L170</f>
        <v>0</v>
      </c>
    </row>
    <row r="171" spans="1:13" ht="18" customHeight="1">
      <c r="A171" s="5">
        <v>3</v>
      </c>
      <c r="B171" s="6" t="s">
        <v>149</v>
      </c>
      <c r="C171" s="6"/>
      <c r="D171" s="7" t="s">
        <v>15</v>
      </c>
      <c r="E171" s="8"/>
      <c r="F171" s="22">
        <v>48</v>
      </c>
      <c r="G171" s="22"/>
      <c r="H171" s="22">
        <f t="shared" si="61"/>
        <v>0</v>
      </c>
      <c r="I171" s="8"/>
      <c r="J171" s="9"/>
      <c r="K171" s="8"/>
      <c r="L171" s="9"/>
      <c r="M171" s="10">
        <f t="shared" ref="M171:M181" si="62">H171+J171+L171</f>
        <v>0</v>
      </c>
    </row>
    <row r="172" spans="1:13" ht="18" customHeight="1">
      <c r="A172" s="5">
        <v>2</v>
      </c>
      <c r="B172" s="6" t="s">
        <v>115</v>
      </c>
      <c r="C172" s="6"/>
      <c r="D172" s="7" t="s">
        <v>15</v>
      </c>
      <c r="E172" s="8"/>
      <c r="F172" s="22">
        <v>6</v>
      </c>
      <c r="G172" s="22"/>
      <c r="H172" s="22">
        <f t="shared" ref="H172" si="63">G172*F172</f>
        <v>0</v>
      </c>
      <c r="I172" s="8"/>
      <c r="J172" s="9"/>
      <c r="K172" s="8"/>
      <c r="L172" s="9"/>
      <c r="M172" s="10">
        <f>H172+J172+L172</f>
        <v>0</v>
      </c>
    </row>
    <row r="173" spans="1:13" ht="18" customHeight="1">
      <c r="A173" s="5">
        <v>2</v>
      </c>
      <c r="B173" s="6" t="s">
        <v>116</v>
      </c>
      <c r="C173" s="6"/>
      <c r="D173" s="7" t="s">
        <v>15</v>
      </c>
      <c r="E173" s="8"/>
      <c r="F173" s="22">
        <v>3</v>
      </c>
      <c r="G173" s="22"/>
      <c r="H173" s="22">
        <f t="shared" ref="H173" si="64">G173*F173</f>
        <v>0</v>
      </c>
      <c r="I173" s="8"/>
      <c r="J173" s="9"/>
      <c r="K173" s="8"/>
      <c r="L173" s="9"/>
      <c r="M173" s="10">
        <f>H173+J173+L173</f>
        <v>0</v>
      </c>
    </row>
    <row r="174" spans="1:13" ht="18" customHeight="1">
      <c r="A174" s="5">
        <v>2</v>
      </c>
      <c r="B174" s="6" t="s">
        <v>151</v>
      </c>
      <c r="C174" s="6"/>
      <c r="D174" s="7" t="s">
        <v>15</v>
      </c>
      <c r="E174" s="8"/>
      <c r="F174" s="22">
        <v>13</v>
      </c>
      <c r="G174" s="22"/>
      <c r="H174" s="22">
        <f t="shared" ref="H174" si="65">G174*F174</f>
        <v>0</v>
      </c>
      <c r="I174" s="8"/>
      <c r="J174" s="9"/>
      <c r="K174" s="8"/>
      <c r="L174" s="9"/>
      <c r="M174" s="10">
        <f>H174+J174+L174</f>
        <v>0</v>
      </c>
    </row>
    <row r="175" spans="1:13" ht="18" customHeight="1">
      <c r="A175" s="5"/>
      <c r="B175" s="6" t="s">
        <v>150</v>
      </c>
      <c r="C175" s="6"/>
      <c r="D175" s="7" t="s">
        <v>18</v>
      </c>
      <c r="E175" s="8"/>
      <c r="F175" s="22">
        <v>25.2</v>
      </c>
      <c r="G175" s="22"/>
      <c r="H175" s="22">
        <f t="shared" ref="H175" si="66">G175*F175</f>
        <v>0</v>
      </c>
      <c r="I175" s="8"/>
      <c r="J175" s="9"/>
      <c r="K175" s="8"/>
      <c r="L175" s="9"/>
      <c r="M175" s="10">
        <f>H175+J175+L175</f>
        <v>0</v>
      </c>
    </row>
    <row r="176" spans="1:13" ht="18" customHeight="1">
      <c r="A176" s="5">
        <v>4</v>
      </c>
      <c r="B176" s="6" t="s">
        <v>104</v>
      </c>
      <c r="C176" s="6"/>
      <c r="D176" s="7" t="s">
        <v>15</v>
      </c>
      <c r="E176" s="8"/>
      <c r="F176" s="37">
        <v>1</v>
      </c>
      <c r="G176" s="37"/>
      <c r="H176" s="37">
        <f t="shared" si="61"/>
        <v>0</v>
      </c>
      <c r="I176" s="8"/>
      <c r="J176" s="9"/>
      <c r="K176" s="8"/>
      <c r="L176" s="9"/>
      <c r="M176" s="10">
        <f t="shared" si="62"/>
        <v>0</v>
      </c>
    </row>
    <row r="177" spans="1:376" ht="18" customHeight="1">
      <c r="A177" s="5">
        <v>5</v>
      </c>
      <c r="B177" s="6" t="s">
        <v>114</v>
      </c>
      <c r="C177" s="6"/>
      <c r="D177" s="7" t="s">
        <v>15</v>
      </c>
      <c r="E177" s="8"/>
      <c r="F177" s="37">
        <v>2</v>
      </c>
      <c r="G177" s="37"/>
      <c r="H177" s="37">
        <f t="shared" ref="H177" si="67">G177*F177</f>
        <v>0</v>
      </c>
      <c r="I177" s="8"/>
      <c r="J177" s="9"/>
      <c r="K177" s="8"/>
      <c r="L177" s="9"/>
      <c r="M177" s="10">
        <f t="shared" ref="M177" si="68">H177+J177+L177</f>
        <v>0</v>
      </c>
    </row>
    <row r="178" spans="1:376" s="77" customFormat="1" ht="18" customHeight="1">
      <c r="A178" s="5">
        <v>6</v>
      </c>
      <c r="B178" s="6" t="s">
        <v>135</v>
      </c>
      <c r="C178" s="6"/>
      <c r="D178" s="7" t="s">
        <v>18</v>
      </c>
      <c r="E178" s="8"/>
      <c r="F178" s="37">
        <f>21.12+21.12+27.38+26.64+13.6</f>
        <v>109.86</v>
      </c>
      <c r="G178" s="37"/>
      <c r="H178" s="37">
        <f t="shared" si="61"/>
        <v>0</v>
      </c>
      <c r="I178" s="8"/>
      <c r="J178" s="9"/>
      <c r="K178" s="8"/>
      <c r="L178" s="9"/>
      <c r="M178" s="10">
        <f t="shared" si="62"/>
        <v>0</v>
      </c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  <c r="IW178" s="59"/>
      <c r="IX178" s="59"/>
      <c r="IY178" s="59"/>
      <c r="IZ178" s="59"/>
      <c r="JA178" s="59"/>
      <c r="JB178" s="59"/>
      <c r="JC178" s="59"/>
      <c r="JD178" s="59"/>
      <c r="JE178" s="59"/>
      <c r="JF178" s="59"/>
      <c r="JG178" s="59"/>
      <c r="JH178" s="59"/>
      <c r="JI178" s="59"/>
      <c r="JJ178" s="59"/>
      <c r="JK178" s="59"/>
      <c r="JL178" s="59"/>
      <c r="JM178" s="59"/>
      <c r="JN178" s="59"/>
      <c r="JO178" s="59"/>
      <c r="JP178" s="59"/>
      <c r="JQ178" s="59"/>
      <c r="JR178" s="59"/>
      <c r="JS178" s="59"/>
      <c r="JT178" s="59"/>
      <c r="JU178" s="59"/>
      <c r="JV178" s="59"/>
      <c r="JW178" s="59"/>
      <c r="JX178" s="59"/>
      <c r="JY178" s="59"/>
      <c r="JZ178" s="59"/>
      <c r="KA178" s="59"/>
      <c r="KB178" s="59"/>
      <c r="KC178" s="59"/>
      <c r="KD178" s="59"/>
      <c r="KE178" s="59"/>
      <c r="KF178" s="59"/>
      <c r="KG178" s="59"/>
      <c r="KH178" s="59"/>
      <c r="KI178" s="59"/>
      <c r="KJ178" s="59"/>
      <c r="KK178" s="59"/>
      <c r="KL178" s="59"/>
      <c r="KM178" s="59"/>
      <c r="KN178" s="59"/>
      <c r="KO178" s="59"/>
      <c r="KP178" s="59"/>
      <c r="KQ178" s="59"/>
      <c r="KR178" s="59"/>
      <c r="KS178" s="59"/>
      <c r="KT178" s="59"/>
      <c r="KU178" s="59"/>
      <c r="KV178" s="59"/>
      <c r="KW178" s="59"/>
      <c r="KX178" s="59"/>
      <c r="KY178" s="59"/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L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</row>
    <row r="179" spans="1:376" s="77" customFormat="1" ht="24.75" customHeight="1">
      <c r="A179" s="5">
        <v>7</v>
      </c>
      <c r="B179" s="6" t="s">
        <v>86</v>
      </c>
      <c r="C179" s="6"/>
      <c r="D179" s="7" t="s">
        <v>14</v>
      </c>
      <c r="E179" s="8"/>
      <c r="F179" s="37">
        <f>256.3-25</f>
        <v>231.3</v>
      </c>
      <c r="G179" s="37"/>
      <c r="H179" s="37">
        <f t="shared" ref="H179:H180" si="69">G179*F179</f>
        <v>0</v>
      </c>
      <c r="I179" s="8"/>
      <c r="J179" s="9"/>
      <c r="K179" s="8"/>
      <c r="L179" s="9"/>
      <c r="M179" s="10">
        <f t="shared" ref="M179:M180" si="70">H179+J179+L179</f>
        <v>0</v>
      </c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  <c r="IW179" s="59"/>
      <c r="IX179" s="59"/>
      <c r="IY179" s="59"/>
      <c r="IZ179" s="59"/>
      <c r="JA179" s="59"/>
      <c r="JB179" s="59"/>
      <c r="JC179" s="59"/>
      <c r="JD179" s="59"/>
      <c r="JE179" s="59"/>
      <c r="JF179" s="59"/>
      <c r="JG179" s="59"/>
      <c r="JH179" s="59"/>
      <c r="JI179" s="59"/>
      <c r="JJ179" s="59"/>
      <c r="JK179" s="59"/>
      <c r="JL179" s="59"/>
      <c r="JM179" s="59"/>
      <c r="JN179" s="59"/>
      <c r="JO179" s="59"/>
      <c r="JP179" s="59"/>
      <c r="JQ179" s="59"/>
      <c r="JR179" s="59"/>
      <c r="JS179" s="59"/>
      <c r="JT179" s="59"/>
      <c r="JU179" s="59"/>
      <c r="JV179" s="59"/>
      <c r="JW179" s="59"/>
      <c r="JX179" s="59"/>
      <c r="JY179" s="59"/>
      <c r="JZ179" s="59"/>
      <c r="KA179" s="59"/>
      <c r="KB179" s="59"/>
      <c r="KC179" s="59"/>
      <c r="KD179" s="59"/>
      <c r="KE179" s="59"/>
      <c r="KF179" s="59"/>
      <c r="KG179" s="59"/>
      <c r="KH179" s="59"/>
      <c r="KI179" s="59"/>
      <c r="KJ179" s="59"/>
      <c r="KK179" s="59"/>
      <c r="KL179" s="59"/>
      <c r="KM179" s="59"/>
      <c r="KN179" s="59"/>
      <c r="KO179" s="59"/>
      <c r="KP179" s="59"/>
      <c r="KQ179" s="59"/>
      <c r="KR179" s="59"/>
      <c r="KS179" s="59"/>
      <c r="KT179" s="59"/>
      <c r="KU179" s="59"/>
      <c r="KV179" s="59"/>
      <c r="KW179" s="59"/>
      <c r="KX179" s="59"/>
      <c r="KY179" s="59"/>
      <c r="KZ179" s="59"/>
      <c r="LA179" s="59"/>
      <c r="LB179" s="59"/>
      <c r="LC179" s="59"/>
      <c r="LD179" s="59"/>
      <c r="LE179" s="59"/>
      <c r="LF179" s="59"/>
      <c r="LG179" s="59"/>
      <c r="LH179" s="59"/>
      <c r="LI179" s="59"/>
      <c r="LJ179" s="59"/>
      <c r="LK179" s="59"/>
      <c r="LL179" s="59"/>
      <c r="LM179" s="59"/>
      <c r="LN179" s="59"/>
      <c r="LO179" s="59"/>
      <c r="LP179" s="59"/>
      <c r="LQ179" s="59"/>
      <c r="LR179" s="59"/>
      <c r="LS179" s="59"/>
      <c r="LT179" s="59"/>
      <c r="LU179" s="59"/>
      <c r="LV179" s="59"/>
      <c r="LW179" s="59"/>
      <c r="LX179" s="59"/>
      <c r="LY179" s="59"/>
      <c r="LZ179" s="59"/>
      <c r="MA179" s="59"/>
      <c r="MB179" s="59"/>
      <c r="MC179" s="59"/>
      <c r="MD179" s="59"/>
      <c r="ME179" s="59"/>
      <c r="MF179" s="59"/>
      <c r="MG179" s="59"/>
      <c r="MH179" s="59"/>
      <c r="MI179" s="59"/>
      <c r="MJ179" s="59"/>
      <c r="MK179" s="59"/>
      <c r="ML179" s="59"/>
      <c r="MM179" s="59"/>
      <c r="MN179" s="59"/>
      <c r="MO179" s="59"/>
      <c r="MP179" s="59"/>
      <c r="MQ179" s="59"/>
      <c r="MR179" s="59"/>
      <c r="MS179" s="59"/>
      <c r="MT179" s="59"/>
      <c r="MU179" s="59"/>
      <c r="MV179" s="59"/>
      <c r="MW179" s="59"/>
      <c r="MX179" s="59"/>
      <c r="MY179" s="59"/>
      <c r="MZ179" s="59"/>
      <c r="NA179" s="59"/>
      <c r="NB179" s="59"/>
      <c r="NC179" s="59"/>
      <c r="ND179" s="59"/>
      <c r="NE179" s="59"/>
      <c r="NF179" s="59"/>
      <c r="NG179" s="59"/>
      <c r="NH179" s="59"/>
      <c r="NI179" s="59"/>
      <c r="NJ179" s="59"/>
      <c r="NK179" s="59"/>
      <c r="NL179" s="59"/>
    </row>
    <row r="180" spans="1:376" s="77" customFormat="1" ht="27" customHeight="1">
      <c r="A180" s="5">
        <v>8</v>
      </c>
      <c r="B180" s="6" t="s">
        <v>113</v>
      </c>
      <c r="C180" s="6"/>
      <c r="D180" s="7" t="s">
        <v>24</v>
      </c>
      <c r="E180" s="8"/>
      <c r="F180" s="37">
        <v>24</v>
      </c>
      <c r="G180" s="37"/>
      <c r="H180" s="37">
        <f t="shared" si="69"/>
        <v>0</v>
      </c>
      <c r="I180" s="8"/>
      <c r="J180" s="9"/>
      <c r="K180" s="8"/>
      <c r="L180" s="9"/>
      <c r="M180" s="10">
        <f t="shared" si="70"/>
        <v>0</v>
      </c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  <c r="IW180" s="59"/>
      <c r="IX180" s="59"/>
      <c r="IY180" s="59"/>
      <c r="IZ180" s="59"/>
      <c r="JA180" s="59"/>
      <c r="JB180" s="59"/>
      <c r="JC180" s="59"/>
      <c r="JD180" s="59"/>
      <c r="JE180" s="59"/>
      <c r="JF180" s="59"/>
      <c r="JG180" s="59"/>
      <c r="JH180" s="59"/>
      <c r="JI180" s="59"/>
      <c r="JJ180" s="59"/>
      <c r="JK180" s="59"/>
      <c r="JL180" s="59"/>
      <c r="JM180" s="59"/>
      <c r="JN180" s="59"/>
      <c r="JO180" s="59"/>
      <c r="JP180" s="59"/>
      <c r="JQ180" s="59"/>
      <c r="JR180" s="59"/>
      <c r="JS180" s="59"/>
      <c r="JT180" s="59"/>
      <c r="JU180" s="59"/>
      <c r="JV180" s="59"/>
      <c r="JW180" s="59"/>
      <c r="JX180" s="59"/>
      <c r="JY180" s="59"/>
      <c r="JZ180" s="59"/>
      <c r="KA180" s="59"/>
      <c r="KB180" s="59"/>
      <c r="KC180" s="59"/>
      <c r="KD180" s="59"/>
      <c r="KE180" s="59"/>
      <c r="KF180" s="59"/>
      <c r="KG180" s="59"/>
      <c r="KH180" s="59"/>
      <c r="KI180" s="59"/>
      <c r="KJ180" s="59"/>
      <c r="KK180" s="59"/>
      <c r="KL180" s="59"/>
      <c r="KM180" s="59"/>
      <c r="KN180" s="59"/>
      <c r="KO180" s="59"/>
      <c r="KP180" s="59"/>
      <c r="KQ180" s="59"/>
      <c r="KR180" s="59"/>
      <c r="KS180" s="59"/>
      <c r="KT180" s="59"/>
      <c r="KU180" s="59"/>
      <c r="KV180" s="59"/>
      <c r="KW180" s="59"/>
      <c r="KX180" s="59"/>
      <c r="KY180" s="59"/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L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</row>
    <row r="181" spans="1:376" s="77" customFormat="1" ht="27" customHeight="1">
      <c r="A181" s="5">
        <v>8</v>
      </c>
      <c r="B181" s="6" t="s">
        <v>117</v>
      </c>
      <c r="C181" s="6"/>
      <c r="D181" s="7" t="s">
        <v>53</v>
      </c>
      <c r="E181" s="8"/>
      <c r="F181" s="37">
        <v>144</v>
      </c>
      <c r="G181" s="37"/>
      <c r="H181" s="37">
        <f t="shared" si="61"/>
        <v>0</v>
      </c>
      <c r="I181" s="8"/>
      <c r="J181" s="9"/>
      <c r="K181" s="8"/>
      <c r="L181" s="9"/>
      <c r="M181" s="10">
        <f t="shared" si="62"/>
        <v>0</v>
      </c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  <c r="IK181" s="59"/>
      <c r="IL181" s="59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  <c r="IW181" s="59"/>
      <c r="IX181" s="59"/>
      <c r="IY181" s="59"/>
      <c r="IZ181" s="59"/>
      <c r="JA181" s="59"/>
      <c r="JB181" s="59"/>
      <c r="JC181" s="59"/>
      <c r="JD181" s="59"/>
      <c r="JE181" s="59"/>
      <c r="JF181" s="59"/>
      <c r="JG181" s="59"/>
      <c r="JH181" s="59"/>
      <c r="JI181" s="59"/>
      <c r="JJ181" s="59"/>
      <c r="JK181" s="59"/>
      <c r="JL181" s="59"/>
      <c r="JM181" s="59"/>
      <c r="JN181" s="59"/>
      <c r="JO181" s="59"/>
      <c r="JP181" s="59"/>
      <c r="JQ181" s="59"/>
      <c r="JR181" s="59"/>
      <c r="JS181" s="59"/>
      <c r="JT181" s="59"/>
      <c r="JU181" s="59"/>
      <c r="JV181" s="59"/>
      <c r="JW181" s="59"/>
      <c r="JX181" s="59"/>
      <c r="JY181" s="59"/>
      <c r="JZ181" s="59"/>
      <c r="KA181" s="59"/>
      <c r="KB181" s="59"/>
      <c r="KC181" s="59"/>
      <c r="KD181" s="59"/>
      <c r="KE181" s="59"/>
      <c r="KF181" s="59"/>
      <c r="KG181" s="59"/>
      <c r="KH181" s="59"/>
      <c r="KI181" s="59"/>
      <c r="KJ181" s="59"/>
      <c r="KK181" s="59"/>
      <c r="KL181" s="59"/>
      <c r="KM181" s="59"/>
      <c r="KN181" s="59"/>
      <c r="KO181" s="59"/>
      <c r="KP181" s="59"/>
      <c r="KQ181" s="59"/>
      <c r="KR181" s="59"/>
      <c r="KS181" s="59"/>
      <c r="KT181" s="59"/>
      <c r="KU181" s="59"/>
      <c r="KV181" s="59"/>
      <c r="KW181" s="59"/>
      <c r="KX181" s="59"/>
      <c r="KY181" s="59"/>
      <c r="KZ181" s="59"/>
      <c r="LA181" s="59"/>
      <c r="LB181" s="59"/>
      <c r="LC181" s="59"/>
      <c r="LD181" s="59"/>
      <c r="LE181" s="59"/>
      <c r="LF181" s="59"/>
      <c r="LG181" s="59"/>
      <c r="LH181" s="59"/>
      <c r="LI181" s="59"/>
      <c r="LJ181" s="59"/>
      <c r="LK181" s="59"/>
      <c r="LL181" s="59"/>
      <c r="LM181" s="59"/>
      <c r="LN181" s="59"/>
      <c r="LO181" s="59"/>
      <c r="LP181" s="59"/>
      <c r="LQ181" s="59"/>
      <c r="LR181" s="59"/>
      <c r="LS181" s="59"/>
      <c r="LT181" s="59"/>
      <c r="LU181" s="59"/>
      <c r="LV181" s="59"/>
      <c r="LW181" s="59"/>
      <c r="LX181" s="59"/>
      <c r="LY181" s="59"/>
      <c r="LZ181" s="59"/>
      <c r="MA181" s="59"/>
      <c r="MB181" s="59"/>
      <c r="MC181" s="59"/>
      <c r="MD181" s="59"/>
      <c r="ME181" s="59"/>
      <c r="MF181" s="59"/>
      <c r="MG181" s="59"/>
      <c r="MH181" s="59"/>
      <c r="MI181" s="59"/>
      <c r="MJ181" s="59"/>
      <c r="MK181" s="59"/>
      <c r="ML181" s="59"/>
      <c r="MM181" s="59"/>
      <c r="MN181" s="59"/>
      <c r="MO181" s="59"/>
      <c r="MP181" s="59"/>
      <c r="MQ181" s="59"/>
      <c r="MR181" s="59"/>
      <c r="MS181" s="59"/>
      <c r="MT181" s="59"/>
      <c r="MU181" s="59"/>
      <c r="MV181" s="59"/>
      <c r="MW181" s="59"/>
      <c r="MX181" s="59"/>
      <c r="MY181" s="59"/>
      <c r="MZ181" s="59"/>
      <c r="NA181" s="59"/>
      <c r="NB181" s="59"/>
      <c r="NC181" s="59"/>
      <c r="ND181" s="59"/>
      <c r="NE181" s="59"/>
      <c r="NF181" s="59"/>
      <c r="NG181" s="59"/>
      <c r="NH181" s="59"/>
      <c r="NI181" s="59"/>
      <c r="NJ181" s="59"/>
      <c r="NK181" s="59"/>
      <c r="NL181" s="59"/>
    </row>
    <row r="182" spans="1:376" ht="13.5" customHeight="1">
      <c r="A182" s="11"/>
      <c r="B182" s="12" t="s">
        <v>70</v>
      </c>
      <c r="C182" s="12"/>
      <c r="D182" s="11"/>
      <c r="E182" s="13"/>
      <c r="F182" s="13"/>
      <c r="G182" s="13"/>
      <c r="H182" s="13">
        <f>SUM(H169:H181)</f>
        <v>0</v>
      </c>
      <c r="I182" s="13"/>
      <c r="J182" s="13">
        <f>SUM(J169:J181)</f>
        <v>0</v>
      </c>
      <c r="K182" s="13"/>
      <c r="L182" s="13">
        <f>SUM(L169:L181)</f>
        <v>0</v>
      </c>
      <c r="M182" s="13">
        <f>SUM(M169:M181)</f>
        <v>0</v>
      </c>
    </row>
    <row r="183" spans="1:376" ht="13.5" customHeight="1">
      <c r="A183" s="25"/>
      <c r="B183" s="26" t="s">
        <v>105</v>
      </c>
      <c r="C183" s="26"/>
      <c r="D183" s="25"/>
      <c r="E183" s="27"/>
      <c r="F183" s="27"/>
      <c r="G183" s="27"/>
      <c r="H183" s="27">
        <f>H182+H167+H148+H125+H100+H53+H12</f>
        <v>0</v>
      </c>
      <c r="I183" s="27"/>
      <c r="J183" s="27">
        <f>J182+J167+J148+J125+J100+J53+J12</f>
        <v>0</v>
      </c>
      <c r="K183" s="27"/>
      <c r="L183" s="27">
        <f>L182+L167+L148+L125+L100+L53+L12</f>
        <v>0</v>
      </c>
      <c r="M183" s="27">
        <f>M182+M167+M148+M125+M100+M53+M12</f>
        <v>0</v>
      </c>
    </row>
    <row r="184" spans="1:376" ht="13.5" customHeight="1">
      <c r="A184" s="56"/>
      <c r="B184" s="19" t="s">
        <v>154</v>
      </c>
      <c r="C184" s="19"/>
      <c r="D184" s="96">
        <v>0</v>
      </c>
      <c r="E184" s="20"/>
      <c r="F184" s="20"/>
      <c r="G184" s="28"/>
      <c r="H184" s="31"/>
      <c r="I184" s="31"/>
      <c r="J184" s="20"/>
      <c r="K184" s="31"/>
      <c r="L184" s="20"/>
      <c r="M184" s="20">
        <f>M183*D184</f>
        <v>0</v>
      </c>
    </row>
    <row r="185" spans="1:376" ht="13.5" customHeight="1">
      <c r="A185" s="65"/>
      <c r="B185" s="19" t="s">
        <v>12</v>
      </c>
      <c r="C185" s="19"/>
      <c r="D185" s="97"/>
      <c r="E185" s="20"/>
      <c r="F185" s="20"/>
      <c r="G185" s="28"/>
      <c r="H185" s="31"/>
      <c r="I185" s="31"/>
      <c r="J185" s="31"/>
      <c r="K185" s="31"/>
      <c r="L185" s="31"/>
      <c r="M185" s="31">
        <f>M183+M184</f>
        <v>0</v>
      </c>
    </row>
    <row r="186" spans="1:376" ht="13.5" customHeight="1">
      <c r="A186" s="56"/>
      <c r="B186" s="19" t="s">
        <v>155</v>
      </c>
      <c r="C186" s="19"/>
      <c r="D186" s="96">
        <v>0</v>
      </c>
      <c r="E186" s="20"/>
      <c r="F186" s="20"/>
      <c r="G186" s="28"/>
      <c r="H186" s="31"/>
      <c r="I186" s="31"/>
      <c r="J186" s="20"/>
      <c r="K186" s="31"/>
      <c r="L186" s="20"/>
      <c r="M186" s="20">
        <f>M185*D186</f>
        <v>0</v>
      </c>
    </row>
    <row r="187" spans="1:376" ht="13.5" customHeight="1">
      <c r="A187" s="65"/>
      <c r="B187" s="19" t="s">
        <v>12</v>
      </c>
      <c r="C187" s="19"/>
      <c r="D187" s="97"/>
      <c r="E187" s="20"/>
      <c r="F187" s="20"/>
      <c r="G187" s="28"/>
      <c r="H187" s="31"/>
      <c r="I187" s="31"/>
      <c r="J187" s="31"/>
      <c r="K187" s="31"/>
      <c r="L187" s="31"/>
      <c r="M187" s="31">
        <f>M185+M186</f>
        <v>0</v>
      </c>
    </row>
    <row r="188" spans="1:376" ht="13.5" customHeight="1">
      <c r="A188" s="28"/>
      <c r="B188" s="29" t="s">
        <v>20</v>
      </c>
      <c r="C188" s="29"/>
      <c r="D188" s="32">
        <v>0.18</v>
      </c>
      <c r="E188" s="20"/>
      <c r="F188" s="30"/>
      <c r="G188" s="20"/>
      <c r="H188" s="20"/>
      <c r="I188" s="20"/>
      <c r="J188" s="20"/>
      <c r="K188" s="20"/>
      <c r="L188" s="20"/>
      <c r="M188" s="20">
        <f>M187*D188</f>
        <v>0</v>
      </c>
    </row>
    <row r="189" spans="1:376" ht="27.75" customHeight="1">
      <c r="A189" s="98"/>
      <c r="B189" s="25" t="s">
        <v>106</v>
      </c>
      <c r="C189" s="25"/>
      <c r="D189" s="98"/>
      <c r="E189" s="99"/>
      <c r="F189" s="100"/>
      <c r="G189" s="100"/>
      <c r="H189" s="100"/>
      <c r="I189" s="100"/>
      <c r="J189" s="100"/>
      <c r="K189" s="100"/>
      <c r="L189" s="100"/>
      <c r="M189" s="27">
        <f>M187+M188</f>
        <v>0</v>
      </c>
    </row>
    <row r="190" spans="1:376">
      <c r="J190" s="103"/>
      <c r="L190" s="103"/>
      <c r="M190" s="104"/>
    </row>
    <row r="191" spans="1:376">
      <c r="J191" s="103"/>
      <c r="L191" s="103"/>
      <c r="M191" s="104"/>
    </row>
    <row r="192" spans="1:376">
      <c r="J192" s="103"/>
      <c r="L192" s="103"/>
      <c r="M192" s="104"/>
    </row>
    <row r="193" spans="1:242" s="102" customFormat="1">
      <c r="A193" s="59"/>
      <c r="B193" s="59"/>
      <c r="C193" s="59"/>
      <c r="D193" s="59"/>
      <c r="E193" s="101"/>
      <c r="J193" s="105"/>
      <c r="L193" s="105"/>
      <c r="M193" s="104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  <c r="GU193" s="59"/>
      <c r="GV193" s="59"/>
      <c r="GW193" s="59"/>
      <c r="GX193" s="59"/>
      <c r="GY193" s="59"/>
      <c r="GZ193" s="59"/>
      <c r="HA193" s="59"/>
      <c r="HB193" s="59"/>
      <c r="HC193" s="59"/>
      <c r="HD193" s="59"/>
      <c r="HE193" s="59"/>
      <c r="HF193" s="59"/>
      <c r="HG193" s="59"/>
      <c r="HH193" s="59"/>
      <c r="HI193" s="59"/>
      <c r="HJ193" s="59"/>
      <c r="HK193" s="59"/>
      <c r="HL193" s="59"/>
      <c r="HM193" s="59"/>
      <c r="HN193" s="59"/>
      <c r="HO193" s="59"/>
      <c r="HP193" s="59"/>
      <c r="HQ193" s="59"/>
      <c r="HR193" s="59"/>
      <c r="HS193" s="59"/>
      <c r="HT193" s="59"/>
      <c r="HU193" s="59"/>
      <c r="HV193" s="59"/>
      <c r="HW193" s="59"/>
      <c r="HX193" s="59"/>
      <c r="HY193" s="59"/>
      <c r="HZ193" s="59"/>
      <c r="IA193" s="59"/>
      <c r="IB193" s="59"/>
      <c r="IC193" s="59"/>
      <c r="ID193" s="59"/>
      <c r="IE193" s="59"/>
      <c r="IF193" s="59"/>
      <c r="IG193" s="59"/>
      <c r="IH193" s="59"/>
    </row>
    <row r="194" spans="1:242">
      <c r="J194" s="103"/>
      <c r="L194" s="103"/>
      <c r="M194" s="104"/>
    </row>
    <row r="195" spans="1:242">
      <c r="J195" s="103"/>
      <c r="L195" s="103"/>
      <c r="M195" s="104"/>
    </row>
    <row r="196" spans="1:242">
      <c r="J196" s="103"/>
      <c r="L196" s="103"/>
      <c r="M196" s="104"/>
    </row>
    <row r="197" spans="1:242">
      <c r="J197" s="103"/>
      <c r="L197" s="103"/>
      <c r="M197" s="104"/>
    </row>
    <row r="198" spans="1:242">
      <c r="J198" s="103"/>
      <c r="L198" s="103"/>
      <c r="M198" s="104"/>
    </row>
    <row r="199" spans="1:242">
      <c r="J199" s="103"/>
      <c r="L199" s="103"/>
      <c r="M199" s="104"/>
    </row>
    <row r="200" spans="1:242">
      <c r="J200" s="103"/>
      <c r="L200" s="103"/>
      <c r="M200" s="104"/>
    </row>
    <row r="201" spans="1:242">
      <c r="J201" s="103"/>
      <c r="L201" s="103"/>
      <c r="M201" s="104"/>
    </row>
    <row r="202" spans="1:242">
      <c r="J202" s="103"/>
      <c r="L202" s="103"/>
      <c r="M202" s="104"/>
    </row>
    <row r="203" spans="1:242">
      <c r="J203" s="103"/>
      <c r="L203" s="103"/>
      <c r="M203" s="104"/>
    </row>
    <row r="204" spans="1:242">
      <c r="J204" s="103"/>
      <c r="L204" s="103"/>
      <c r="M204" s="104"/>
    </row>
    <row r="205" spans="1:242">
      <c r="J205" s="103"/>
      <c r="L205" s="103"/>
      <c r="M205" s="104"/>
    </row>
    <row r="206" spans="1:242">
      <c r="J206" s="103"/>
      <c r="L206" s="103"/>
      <c r="M206" s="104"/>
    </row>
    <row r="207" spans="1:242">
      <c r="J207" s="103"/>
      <c r="L207" s="103"/>
      <c r="M207" s="104"/>
    </row>
    <row r="208" spans="1:242">
      <c r="J208" s="103"/>
      <c r="L208" s="103"/>
      <c r="M208" s="104"/>
    </row>
    <row r="209" spans="10:13">
      <c r="J209" s="103"/>
      <c r="L209" s="103"/>
      <c r="M209" s="104"/>
    </row>
    <row r="210" spans="10:13">
      <c r="J210" s="103"/>
      <c r="L210" s="103"/>
      <c r="M210" s="104"/>
    </row>
    <row r="211" spans="10:13">
      <c r="J211" s="103"/>
      <c r="L211" s="103"/>
      <c r="M211" s="104"/>
    </row>
    <row r="212" spans="10:13">
      <c r="J212" s="103"/>
      <c r="L212" s="103"/>
      <c r="M212" s="104"/>
    </row>
    <row r="213" spans="10:13">
      <c r="J213" s="103"/>
      <c r="L213" s="103"/>
      <c r="M213" s="104"/>
    </row>
    <row r="214" spans="10:13">
      <c r="J214" s="103"/>
      <c r="L214" s="103"/>
      <c r="M214" s="104"/>
    </row>
    <row r="215" spans="10:13">
      <c r="J215" s="103"/>
      <c r="L215" s="103"/>
      <c r="M215" s="104"/>
    </row>
    <row r="216" spans="10:13">
      <c r="J216" s="103"/>
      <c r="L216" s="103"/>
      <c r="M216" s="104"/>
    </row>
    <row r="217" spans="10:13">
      <c r="J217" s="103"/>
      <c r="L217" s="103"/>
      <c r="M217" s="104"/>
    </row>
    <row r="218" spans="10:13">
      <c r="J218" s="103"/>
      <c r="L218" s="103"/>
      <c r="M218" s="104"/>
    </row>
    <row r="219" spans="10:13">
      <c r="J219" s="103"/>
      <c r="L219" s="103"/>
      <c r="M219" s="104"/>
    </row>
    <row r="220" spans="10:13">
      <c r="J220" s="103"/>
      <c r="L220" s="103"/>
      <c r="M220" s="104"/>
    </row>
    <row r="221" spans="10:13">
      <c r="J221" s="103"/>
      <c r="L221" s="103"/>
      <c r="M221" s="104"/>
    </row>
    <row r="222" spans="10:13">
      <c r="J222" s="103"/>
      <c r="L222" s="103"/>
      <c r="M222" s="104"/>
    </row>
    <row r="223" spans="10:13">
      <c r="J223" s="103"/>
      <c r="L223" s="103"/>
      <c r="M223" s="104"/>
    </row>
    <row r="224" spans="10:13">
      <c r="J224" s="103"/>
      <c r="L224" s="103"/>
      <c r="M224" s="104"/>
    </row>
    <row r="225" spans="10:13">
      <c r="J225" s="103"/>
      <c r="L225" s="103"/>
      <c r="M225" s="104"/>
    </row>
    <row r="226" spans="10:13">
      <c r="J226" s="103"/>
      <c r="L226" s="103"/>
      <c r="M226" s="104"/>
    </row>
    <row r="227" spans="10:13">
      <c r="J227" s="103"/>
      <c r="L227" s="103"/>
      <c r="M227" s="104"/>
    </row>
    <row r="228" spans="10:13">
      <c r="J228" s="103"/>
      <c r="L228" s="103"/>
      <c r="M228" s="104"/>
    </row>
    <row r="229" spans="10:13">
      <c r="J229" s="103"/>
      <c r="L229" s="103"/>
      <c r="M229" s="104"/>
    </row>
    <row r="230" spans="10:13">
      <c r="J230" s="103"/>
      <c r="L230" s="103"/>
      <c r="M230" s="104"/>
    </row>
    <row r="231" spans="10:13">
      <c r="J231" s="103"/>
      <c r="L231" s="103"/>
      <c r="M231" s="104"/>
    </row>
    <row r="232" spans="10:13">
      <c r="J232" s="103"/>
      <c r="L232" s="103"/>
      <c r="M232" s="104"/>
    </row>
    <row r="233" spans="10:13">
      <c r="J233" s="103"/>
      <c r="L233" s="103"/>
      <c r="M233" s="104"/>
    </row>
    <row r="234" spans="10:13">
      <c r="J234" s="103"/>
      <c r="L234" s="103"/>
      <c r="M234" s="104"/>
    </row>
    <row r="235" spans="10:13">
      <c r="J235" s="103"/>
      <c r="L235" s="103"/>
      <c r="M235" s="104"/>
    </row>
    <row r="236" spans="10:13">
      <c r="J236" s="103"/>
      <c r="L236" s="103"/>
      <c r="M236" s="104"/>
    </row>
    <row r="237" spans="10:13">
      <c r="J237" s="103"/>
      <c r="L237" s="103"/>
      <c r="M237" s="104"/>
    </row>
    <row r="238" spans="10:13">
      <c r="J238" s="103"/>
      <c r="L238" s="103"/>
      <c r="M238" s="104"/>
    </row>
    <row r="239" spans="10:13">
      <c r="J239" s="103"/>
      <c r="L239" s="103"/>
      <c r="M239" s="104"/>
    </row>
    <row r="240" spans="10:13">
      <c r="J240" s="103"/>
      <c r="L240" s="103"/>
      <c r="M240" s="104"/>
    </row>
    <row r="241" spans="10:13">
      <c r="J241" s="103"/>
      <c r="L241" s="103"/>
      <c r="M241" s="104"/>
    </row>
    <row r="242" spans="10:13">
      <c r="J242" s="103"/>
      <c r="L242" s="103"/>
      <c r="M242" s="104"/>
    </row>
    <row r="243" spans="10:13">
      <c r="J243" s="103"/>
      <c r="L243" s="103"/>
      <c r="M243" s="104"/>
    </row>
    <row r="244" spans="10:13">
      <c r="J244" s="103"/>
      <c r="L244" s="103"/>
      <c r="M244" s="104"/>
    </row>
    <row r="245" spans="10:13">
      <c r="J245" s="103"/>
      <c r="L245" s="103"/>
      <c r="M245" s="104"/>
    </row>
    <row r="246" spans="10:13">
      <c r="J246" s="103"/>
      <c r="L246" s="103"/>
      <c r="M246" s="104"/>
    </row>
    <row r="247" spans="10:13">
      <c r="J247" s="103"/>
      <c r="L247" s="103"/>
      <c r="M247" s="104"/>
    </row>
    <row r="248" spans="10:13">
      <c r="J248" s="103"/>
      <c r="L248" s="103"/>
      <c r="M248" s="104"/>
    </row>
    <row r="249" spans="10:13">
      <c r="J249" s="103"/>
      <c r="L249" s="103"/>
      <c r="M249" s="104"/>
    </row>
    <row r="250" spans="10:13">
      <c r="J250" s="103"/>
      <c r="L250" s="103"/>
      <c r="M250" s="104"/>
    </row>
    <row r="251" spans="10:13">
      <c r="J251" s="103"/>
      <c r="L251" s="103"/>
      <c r="M251" s="104"/>
    </row>
    <row r="252" spans="10:13">
      <c r="J252" s="103"/>
      <c r="L252" s="103"/>
      <c r="M252" s="104"/>
    </row>
    <row r="253" spans="10:13">
      <c r="J253" s="103"/>
      <c r="L253" s="103"/>
      <c r="M253" s="104"/>
    </row>
    <row r="254" spans="10:13">
      <c r="J254" s="103"/>
      <c r="L254" s="103"/>
      <c r="M254" s="104"/>
    </row>
    <row r="255" spans="10:13">
      <c r="J255" s="103"/>
      <c r="L255" s="103"/>
      <c r="M255" s="104"/>
    </row>
    <row r="256" spans="10:13">
      <c r="J256" s="103"/>
      <c r="L256" s="103"/>
      <c r="M256" s="104"/>
    </row>
    <row r="257" spans="10:13">
      <c r="J257" s="103"/>
      <c r="L257" s="103"/>
      <c r="M257" s="104"/>
    </row>
    <row r="258" spans="10:13">
      <c r="J258" s="103"/>
      <c r="L258" s="103"/>
      <c r="M258" s="104"/>
    </row>
    <row r="259" spans="10:13">
      <c r="J259" s="103"/>
      <c r="L259" s="103"/>
      <c r="M259" s="104"/>
    </row>
    <row r="260" spans="10:13">
      <c r="J260" s="103"/>
      <c r="L260" s="103"/>
      <c r="M260" s="104"/>
    </row>
    <row r="261" spans="10:13">
      <c r="J261" s="103"/>
      <c r="L261" s="103"/>
      <c r="M261" s="104"/>
    </row>
    <row r="262" spans="10:13">
      <c r="J262" s="103"/>
      <c r="L262" s="103"/>
      <c r="M262" s="104"/>
    </row>
    <row r="263" spans="10:13">
      <c r="J263" s="103"/>
      <c r="L263" s="103"/>
      <c r="M263" s="104"/>
    </row>
    <row r="264" spans="10:13">
      <c r="J264" s="103"/>
      <c r="L264" s="103"/>
      <c r="M264" s="104"/>
    </row>
    <row r="265" spans="10:13">
      <c r="J265" s="103"/>
      <c r="L265" s="103"/>
      <c r="M265" s="104"/>
    </row>
    <row r="266" spans="10:13">
      <c r="J266" s="103"/>
      <c r="L266" s="103"/>
      <c r="M266" s="104"/>
    </row>
    <row r="267" spans="10:13">
      <c r="J267" s="103"/>
      <c r="L267" s="103"/>
      <c r="M267" s="104"/>
    </row>
    <row r="268" spans="10:13">
      <c r="J268" s="103"/>
      <c r="L268" s="103"/>
      <c r="M268" s="104"/>
    </row>
    <row r="269" spans="10:13">
      <c r="J269" s="103"/>
      <c r="L269" s="103"/>
      <c r="M269" s="104"/>
    </row>
    <row r="270" spans="10:13">
      <c r="J270" s="103"/>
      <c r="L270" s="103"/>
      <c r="M270" s="104"/>
    </row>
    <row r="271" spans="10:13">
      <c r="J271" s="103"/>
      <c r="L271" s="103"/>
      <c r="M271" s="104"/>
    </row>
    <row r="272" spans="10:13">
      <c r="J272" s="103"/>
      <c r="L272" s="103"/>
      <c r="M272" s="104"/>
    </row>
    <row r="273" spans="10:13">
      <c r="J273" s="103"/>
      <c r="L273" s="103"/>
      <c r="M273" s="104"/>
    </row>
    <row r="274" spans="10:13">
      <c r="J274" s="103"/>
      <c r="L274" s="103"/>
      <c r="M274" s="104"/>
    </row>
    <row r="275" spans="10:13">
      <c r="J275" s="103"/>
      <c r="L275" s="103"/>
      <c r="M275" s="104"/>
    </row>
    <row r="276" spans="10:13">
      <c r="J276" s="103"/>
      <c r="L276" s="103"/>
      <c r="M276" s="104"/>
    </row>
    <row r="277" spans="10:13">
      <c r="J277" s="103"/>
      <c r="L277" s="103"/>
      <c r="M277" s="104"/>
    </row>
    <row r="278" spans="10:13">
      <c r="J278" s="103"/>
      <c r="L278" s="103"/>
      <c r="M278" s="104"/>
    </row>
    <row r="279" spans="10:13">
      <c r="J279" s="103"/>
      <c r="L279" s="103"/>
      <c r="M279" s="104"/>
    </row>
    <row r="280" spans="10:13">
      <c r="J280" s="103"/>
      <c r="L280" s="103"/>
      <c r="M280" s="104"/>
    </row>
    <row r="281" spans="10:13">
      <c r="J281" s="103"/>
      <c r="L281" s="103"/>
      <c r="M281" s="104"/>
    </row>
    <row r="282" spans="10:13">
      <c r="J282" s="103"/>
      <c r="L282" s="103"/>
      <c r="M282" s="104"/>
    </row>
    <row r="283" spans="10:13">
      <c r="J283" s="103"/>
      <c r="L283" s="103"/>
      <c r="M283" s="104"/>
    </row>
    <row r="284" spans="10:13">
      <c r="J284" s="103"/>
      <c r="L284" s="103"/>
      <c r="M284" s="104"/>
    </row>
    <row r="285" spans="10:13">
      <c r="J285" s="103"/>
      <c r="L285" s="103"/>
      <c r="M285" s="104"/>
    </row>
    <row r="286" spans="10:13">
      <c r="J286" s="103"/>
      <c r="L286" s="103"/>
      <c r="M286" s="104"/>
    </row>
    <row r="287" spans="10:13">
      <c r="J287" s="103"/>
      <c r="L287" s="103"/>
      <c r="M287" s="104"/>
    </row>
    <row r="288" spans="10:13">
      <c r="J288" s="103"/>
      <c r="L288" s="103"/>
      <c r="M288" s="104"/>
    </row>
    <row r="289" spans="10:13">
      <c r="J289" s="103"/>
      <c r="L289" s="103"/>
      <c r="M289" s="104"/>
    </row>
    <row r="290" spans="10:13">
      <c r="J290" s="103"/>
      <c r="L290" s="103"/>
      <c r="M290" s="104"/>
    </row>
    <row r="291" spans="10:13">
      <c r="J291" s="103"/>
      <c r="L291" s="103"/>
      <c r="M291" s="104"/>
    </row>
    <row r="292" spans="10:13">
      <c r="J292" s="103"/>
      <c r="L292" s="103"/>
      <c r="M292" s="104"/>
    </row>
    <row r="293" spans="10:13">
      <c r="J293" s="103"/>
      <c r="L293" s="103"/>
      <c r="M293" s="104"/>
    </row>
    <row r="294" spans="10:13">
      <c r="J294" s="103"/>
      <c r="L294" s="103"/>
      <c r="M294" s="104"/>
    </row>
    <row r="295" spans="10:13">
      <c r="J295" s="103"/>
      <c r="L295" s="103"/>
      <c r="M295" s="104"/>
    </row>
    <row r="296" spans="10:13">
      <c r="J296" s="103"/>
      <c r="L296" s="103"/>
      <c r="M296" s="104"/>
    </row>
    <row r="297" spans="10:13">
      <c r="J297" s="103"/>
      <c r="L297" s="103"/>
      <c r="M297" s="104"/>
    </row>
    <row r="298" spans="10:13">
      <c r="J298" s="103"/>
      <c r="L298" s="103"/>
      <c r="M298" s="104"/>
    </row>
    <row r="299" spans="10:13">
      <c r="J299" s="103"/>
      <c r="L299" s="103"/>
      <c r="M299" s="104"/>
    </row>
    <row r="300" spans="10:13">
      <c r="J300" s="103"/>
      <c r="L300" s="103"/>
      <c r="M300" s="104"/>
    </row>
    <row r="301" spans="10:13">
      <c r="J301" s="103"/>
      <c r="L301" s="103"/>
      <c r="M301" s="104"/>
    </row>
    <row r="302" spans="10:13">
      <c r="J302" s="103"/>
      <c r="L302" s="103"/>
      <c r="M302" s="104"/>
    </row>
    <row r="303" spans="10:13">
      <c r="J303" s="103"/>
      <c r="L303" s="103"/>
      <c r="M303" s="104"/>
    </row>
    <row r="304" spans="10:13">
      <c r="J304" s="103"/>
      <c r="L304" s="103"/>
      <c r="M304" s="104"/>
    </row>
    <row r="305" spans="10:13">
      <c r="J305" s="103"/>
      <c r="L305" s="103"/>
      <c r="M305" s="104"/>
    </row>
    <row r="306" spans="10:13">
      <c r="J306" s="103"/>
      <c r="L306" s="103"/>
      <c r="M306" s="104"/>
    </row>
    <row r="307" spans="10:13">
      <c r="J307" s="103"/>
      <c r="L307" s="103"/>
      <c r="M307" s="104"/>
    </row>
    <row r="308" spans="10:13">
      <c r="J308" s="103"/>
      <c r="L308" s="103"/>
      <c r="M308" s="104"/>
    </row>
    <row r="309" spans="10:13">
      <c r="J309" s="103"/>
      <c r="L309" s="103"/>
      <c r="M309" s="104"/>
    </row>
    <row r="310" spans="10:13">
      <c r="J310" s="103"/>
      <c r="L310" s="103"/>
      <c r="M310" s="104"/>
    </row>
    <row r="311" spans="10:13">
      <c r="J311" s="103"/>
      <c r="L311" s="103"/>
      <c r="M311" s="104"/>
    </row>
    <row r="312" spans="10:13">
      <c r="J312" s="103"/>
      <c r="L312" s="103"/>
      <c r="M312" s="104"/>
    </row>
    <row r="313" spans="10:13">
      <c r="J313" s="103"/>
      <c r="L313" s="103"/>
      <c r="M313" s="104"/>
    </row>
    <row r="314" spans="10:13">
      <c r="J314" s="103"/>
      <c r="L314" s="103"/>
      <c r="M314" s="104"/>
    </row>
    <row r="315" spans="10:13">
      <c r="J315" s="103"/>
      <c r="L315" s="103"/>
      <c r="M315" s="104"/>
    </row>
    <row r="316" spans="10:13">
      <c r="J316" s="103"/>
      <c r="L316" s="103"/>
      <c r="M316" s="104"/>
    </row>
    <row r="317" spans="10:13">
      <c r="J317" s="103"/>
      <c r="L317" s="103"/>
      <c r="M317" s="104"/>
    </row>
    <row r="318" spans="10:13">
      <c r="J318" s="103"/>
      <c r="L318" s="103"/>
      <c r="M318" s="104"/>
    </row>
    <row r="319" spans="10:13">
      <c r="J319" s="103"/>
      <c r="L319" s="103"/>
      <c r="M319" s="104"/>
    </row>
    <row r="320" spans="10:13">
      <c r="J320" s="103"/>
      <c r="L320" s="103"/>
      <c r="M320" s="104"/>
    </row>
    <row r="321" spans="10:13">
      <c r="J321" s="103"/>
      <c r="L321" s="103"/>
      <c r="M321" s="104"/>
    </row>
    <row r="322" spans="10:13">
      <c r="J322" s="103"/>
      <c r="L322" s="103"/>
      <c r="M322" s="104"/>
    </row>
    <row r="323" spans="10:13">
      <c r="J323" s="103"/>
      <c r="L323" s="103"/>
      <c r="M323" s="104"/>
    </row>
    <row r="324" spans="10:13">
      <c r="J324" s="103"/>
      <c r="L324" s="103"/>
      <c r="M324" s="104"/>
    </row>
    <row r="325" spans="10:13">
      <c r="J325" s="103"/>
      <c r="L325" s="103"/>
      <c r="M325" s="104"/>
    </row>
    <row r="326" spans="10:13">
      <c r="J326" s="103"/>
      <c r="L326" s="103"/>
      <c r="M326" s="104"/>
    </row>
    <row r="327" spans="10:13">
      <c r="J327" s="103"/>
      <c r="L327" s="103"/>
      <c r="M327" s="104"/>
    </row>
    <row r="328" spans="10:13">
      <c r="J328" s="103"/>
      <c r="L328" s="103"/>
      <c r="M328" s="104"/>
    </row>
    <row r="329" spans="10:13">
      <c r="J329" s="103"/>
      <c r="L329" s="103"/>
      <c r="M329" s="104"/>
    </row>
    <row r="330" spans="10:13">
      <c r="J330" s="103"/>
      <c r="L330" s="103"/>
      <c r="M330" s="104"/>
    </row>
    <row r="331" spans="10:13">
      <c r="J331" s="103"/>
      <c r="L331" s="103"/>
      <c r="M331" s="104"/>
    </row>
    <row r="332" spans="10:13">
      <c r="J332" s="103"/>
      <c r="L332" s="103"/>
      <c r="M332" s="104"/>
    </row>
    <row r="333" spans="10:13">
      <c r="J333" s="103"/>
      <c r="L333" s="103"/>
      <c r="M333" s="104"/>
    </row>
    <row r="334" spans="10:13">
      <c r="J334" s="103"/>
      <c r="L334" s="103"/>
      <c r="M334" s="104"/>
    </row>
    <row r="335" spans="10:13">
      <c r="J335" s="103"/>
      <c r="L335" s="103"/>
      <c r="M335" s="104"/>
    </row>
    <row r="336" spans="10:13">
      <c r="J336" s="103"/>
      <c r="L336" s="103"/>
      <c r="M336" s="104"/>
    </row>
    <row r="337" spans="10:13">
      <c r="J337" s="103"/>
      <c r="L337" s="103"/>
      <c r="M337" s="104"/>
    </row>
    <row r="338" spans="10:13">
      <c r="J338" s="103"/>
      <c r="L338" s="103"/>
      <c r="M338" s="104"/>
    </row>
    <row r="339" spans="10:13">
      <c r="J339" s="103"/>
      <c r="L339" s="103"/>
      <c r="M339" s="104"/>
    </row>
    <row r="340" spans="10:13">
      <c r="J340" s="103"/>
      <c r="L340" s="103"/>
      <c r="M340" s="104"/>
    </row>
    <row r="341" spans="10:13">
      <c r="J341" s="103"/>
      <c r="L341" s="103"/>
      <c r="M341" s="104"/>
    </row>
    <row r="342" spans="10:13">
      <c r="J342" s="103"/>
      <c r="L342" s="103"/>
      <c r="M342" s="104"/>
    </row>
    <row r="343" spans="10:13">
      <c r="J343" s="103"/>
      <c r="L343" s="103"/>
      <c r="M343" s="104"/>
    </row>
    <row r="344" spans="10:13">
      <c r="J344" s="103"/>
      <c r="L344" s="103"/>
      <c r="M344" s="104"/>
    </row>
    <row r="345" spans="10:13">
      <c r="J345" s="103"/>
      <c r="L345" s="103"/>
      <c r="M345" s="104"/>
    </row>
    <row r="346" spans="10:13">
      <c r="J346" s="103"/>
      <c r="L346" s="103"/>
      <c r="M346" s="104"/>
    </row>
    <row r="347" spans="10:13">
      <c r="J347" s="103"/>
      <c r="L347" s="103"/>
      <c r="M347" s="104"/>
    </row>
    <row r="348" spans="10:13">
      <c r="J348" s="103"/>
      <c r="L348" s="103"/>
      <c r="M348" s="104"/>
    </row>
    <row r="349" spans="10:13">
      <c r="J349" s="103"/>
      <c r="L349" s="103"/>
      <c r="M349" s="104"/>
    </row>
    <row r="350" spans="10:13">
      <c r="J350" s="103"/>
      <c r="L350" s="103"/>
      <c r="M350" s="104"/>
    </row>
    <row r="351" spans="10:13">
      <c r="J351" s="103"/>
      <c r="L351" s="103"/>
      <c r="M351" s="104"/>
    </row>
    <row r="352" spans="10:13">
      <c r="J352" s="103"/>
      <c r="L352" s="103"/>
      <c r="M352" s="104"/>
    </row>
    <row r="353" spans="10:13">
      <c r="J353" s="103"/>
      <c r="L353" s="103"/>
      <c r="M353" s="104"/>
    </row>
    <row r="354" spans="10:13">
      <c r="J354" s="103"/>
      <c r="L354" s="103"/>
      <c r="M354" s="104"/>
    </row>
    <row r="355" spans="10:13">
      <c r="J355" s="103"/>
      <c r="L355" s="103"/>
      <c r="M355" s="104"/>
    </row>
    <row r="356" spans="10:13">
      <c r="J356" s="103"/>
      <c r="L356" s="103"/>
      <c r="M356" s="104"/>
    </row>
    <row r="357" spans="10:13">
      <c r="J357" s="103"/>
      <c r="L357" s="103"/>
      <c r="M357" s="104"/>
    </row>
    <row r="358" spans="10:13">
      <c r="J358" s="103"/>
      <c r="L358" s="103"/>
      <c r="M358" s="104"/>
    </row>
    <row r="359" spans="10:13">
      <c r="J359" s="103"/>
      <c r="L359" s="103"/>
      <c r="M359" s="104"/>
    </row>
    <row r="360" spans="10:13">
      <c r="J360" s="103"/>
      <c r="L360" s="103"/>
      <c r="M360" s="104"/>
    </row>
    <row r="361" spans="10:13">
      <c r="J361" s="103"/>
      <c r="L361" s="103"/>
      <c r="M361" s="104"/>
    </row>
    <row r="362" spans="10:13">
      <c r="J362" s="103"/>
      <c r="L362" s="103"/>
      <c r="M362" s="104"/>
    </row>
    <row r="363" spans="10:13">
      <c r="J363" s="103"/>
      <c r="L363" s="103"/>
      <c r="M363" s="104"/>
    </row>
    <row r="364" spans="10:13">
      <c r="J364" s="103"/>
      <c r="L364" s="103"/>
      <c r="M364" s="104"/>
    </row>
    <row r="365" spans="10:13">
      <c r="J365" s="103"/>
      <c r="L365" s="103"/>
      <c r="M365" s="104"/>
    </row>
    <row r="366" spans="10:13">
      <c r="J366" s="103"/>
      <c r="L366" s="103"/>
      <c r="M366" s="104"/>
    </row>
    <row r="367" spans="10:13">
      <c r="J367" s="103"/>
      <c r="L367" s="103"/>
      <c r="M367" s="104"/>
    </row>
    <row r="368" spans="10:13">
      <c r="J368" s="103"/>
      <c r="L368" s="103"/>
      <c r="M368" s="104"/>
    </row>
    <row r="369" spans="10:13">
      <c r="J369" s="103"/>
      <c r="L369" s="103"/>
      <c r="M369" s="104"/>
    </row>
    <row r="370" spans="10:13">
      <c r="J370" s="103"/>
      <c r="L370" s="103"/>
      <c r="M370" s="104"/>
    </row>
    <row r="371" spans="10:13">
      <c r="J371" s="103"/>
      <c r="L371" s="103"/>
      <c r="M371" s="104"/>
    </row>
    <row r="372" spans="10:13">
      <c r="J372" s="103"/>
      <c r="L372" s="103"/>
      <c r="M372" s="104"/>
    </row>
    <row r="373" spans="10:13">
      <c r="J373" s="103"/>
      <c r="L373" s="103"/>
      <c r="M373" s="104"/>
    </row>
    <row r="374" spans="10:13">
      <c r="J374" s="103"/>
      <c r="L374" s="103"/>
      <c r="M374" s="104"/>
    </row>
    <row r="375" spans="10:13">
      <c r="J375" s="103"/>
      <c r="L375" s="103"/>
      <c r="M375" s="104"/>
    </row>
    <row r="376" spans="10:13">
      <c r="J376" s="103"/>
      <c r="L376" s="103"/>
      <c r="M376" s="104"/>
    </row>
    <row r="377" spans="10:13">
      <c r="J377" s="103"/>
      <c r="L377" s="103"/>
      <c r="M377" s="104"/>
    </row>
    <row r="378" spans="10:13">
      <c r="J378" s="103"/>
      <c r="L378" s="103"/>
      <c r="M378" s="104"/>
    </row>
    <row r="379" spans="10:13">
      <c r="J379" s="103"/>
      <c r="L379" s="103"/>
      <c r="M379" s="104"/>
    </row>
    <row r="380" spans="10:13">
      <c r="J380" s="103"/>
      <c r="L380" s="103"/>
      <c r="M380" s="104"/>
    </row>
    <row r="381" spans="10:13">
      <c r="J381" s="103"/>
      <c r="L381" s="103"/>
      <c r="M381" s="104"/>
    </row>
    <row r="382" spans="10:13">
      <c r="J382" s="103"/>
      <c r="L382" s="103"/>
      <c r="M382" s="104"/>
    </row>
    <row r="383" spans="10:13">
      <c r="J383" s="103"/>
      <c r="L383" s="103"/>
      <c r="M383" s="104"/>
    </row>
    <row r="384" spans="10:13">
      <c r="J384" s="103"/>
      <c r="L384" s="103"/>
      <c r="M384" s="104"/>
    </row>
    <row r="385" spans="10:13">
      <c r="J385" s="103"/>
      <c r="L385" s="103"/>
      <c r="M385" s="104"/>
    </row>
    <row r="386" spans="10:13">
      <c r="J386" s="103"/>
      <c r="L386" s="103"/>
      <c r="M386" s="104"/>
    </row>
    <row r="387" spans="10:13">
      <c r="J387" s="103"/>
      <c r="L387" s="103"/>
      <c r="M387" s="104"/>
    </row>
    <row r="388" spans="10:13">
      <c r="J388" s="103"/>
      <c r="L388" s="103"/>
      <c r="M388" s="104"/>
    </row>
    <row r="389" spans="10:13">
      <c r="J389" s="103"/>
      <c r="L389" s="103"/>
      <c r="M389" s="104"/>
    </row>
    <row r="390" spans="10:13">
      <c r="J390" s="103"/>
      <c r="L390" s="103"/>
      <c r="M390" s="104"/>
    </row>
    <row r="391" spans="10:13">
      <c r="J391" s="103"/>
      <c r="L391" s="103"/>
      <c r="M391" s="104"/>
    </row>
    <row r="392" spans="10:13">
      <c r="J392" s="103"/>
      <c r="L392" s="103"/>
      <c r="M392" s="104"/>
    </row>
    <row r="393" spans="10:13">
      <c r="J393" s="103"/>
      <c r="L393" s="103"/>
      <c r="M393" s="104"/>
    </row>
    <row r="394" spans="10:13">
      <c r="J394" s="103"/>
      <c r="L394" s="103"/>
      <c r="M394" s="104"/>
    </row>
    <row r="395" spans="10:13">
      <c r="J395" s="103"/>
      <c r="L395" s="103"/>
      <c r="M395" s="104"/>
    </row>
    <row r="396" spans="10:13">
      <c r="J396" s="103"/>
      <c r="L396" s="103"/>
      <c r="M396" s="104"/>
    </row>
    <row r="397" spans="10:13">
      <c r="J397" s="103"/>
      <c r="L397" s="103"/>
      <c r="M397" s="104"/>
    </row>
    <row r="398" spans="10:13">
      <c r="J398" s="103"/>
      <c r="L398" s="103"/>
      <c r="M398" s="104"/>
    </row>
    <row r="399" spans="10:13">
      <c r="J399" s="103"/>
      <c r="L399" s="103"/>
      <c r="M399" s="104"/>
    </row>
    <row r="400" spans="10:13">
      <c r="J400" s="103"/>
      <c r="L400" s="103"/>
      <c r="M400" s="104"/>
    </row>
    <row r="401" spans="10:13">
      <c r="J401" s="103"/>
      <c r="L401" s="103"/>
      <c r="M401" s="104"/>
    </row>
    <row r="402" spans="10:13">
      <c r="J402" s="103"/>
      <c r="L402" s="103"/>
      <c r="M402" s="104"/>
    </row>
    <row r="403" spans="10:13">
      <c r="J403" s="103"/>
      <c r="L403" s="103"/>
      <c r="M403" s="104"/>
    </row>
    <row r="404" spans="10:13">
      <c r="J404" s="103"/>
      <c r="L404" s="103"/>
      <c r="M404" s="104"/>
    </row>
    <row r="405" spans="10:13">
      <c r="J405" s="103"/>
      <c r="L405" s="103"/>
      <c r="M405" s="104"/>
    </row>
    <row r="406" spans="10:13">
      <c r="J406" s="103"/>
      <c r="L406" s="103"/>
      <c r="M406" s="104"/>
    </row>
    <row r="407" spans="10:13">
      <c r="J407" s="103"/>
      <c r="L407" s="103"/>
      <c r="M407" s="104"/>
    </row>
    <row r="408" spans="10:13">
      <c r="J408" s="103"/>
      <c r="L408" s="103"/>
      <c r="M408" s="104"/>
    </row>
    <row r="409" spans="10:13">
      <c r="J409" s="103"/>
      <c r="L409" s="103"/>
      <c r="M409" s="104"/>
    </row>
    <row r="410" spans="10:13">
      <c r="J410" s="103"/>
      <c r="L410" s="103"/>
      <c r="M410" s="104"/>
    </row>
    <row r="411" spans="10:13">
      <c r="J411" s="103"/>
      <c r="L411" s="103"/>
      <c r="M411" s="104"/>
    </row>
    <row r="412" spans="10:13">
      <c r="J412" s="103"/>
      <c r="L412" s="103"/>
      <c r="M412" s="104"/>
    </row>
    <row r="413" spans="10:13">
      <c r="J413" s="103"/>
      <c r="L413" s="103"/>
      <c r="M413" s="104"/>
    </row>
    <row r="414" spans="10:13">
      <c r="J414" s="103"/>
      <c r="L414" s="103"/>
      <c r="M414" s="104"/>
    </row>
    <row r="415" spans="10:13">
      <c r="J415" s="103"/>
      <c r="L415" s="103"/>
      <c r="M415" s="104"/>
    </row>
    <row r="416" spans="10:13">
      <c r="J416" s="103"/>
      <c r="L416" s="103"/>
      <c r="M416" s="104"/>
    </row>
    <row r="417" spans="10:13">
      <c r="J417" s="103"/>
      <c r="L417" s="103"/>
      <c r="M417" s="104"/>
    </row>
    <row r="418" spans="10:13">
      <c r="J418" s="103"/>
      <c r="L418" s="103"/>
      <c r="M418" s="104"/>
    </row>
    <row r="419" spans="10:13">
      <c r="J419" s="103"/>
      <c r="L419" s="103"/>
      <c r="M419" s="104"/>
    </row>
    <row r="420" spans="10:13">
      <c r="J420" s="103"/>
      <c r="L420" s="103"/>
      <c r="M420" s="104"/>
    </row>
    <row r="421" spans="10:13">
      <c r="J421" s="103"/>
      <c r="L421" s="103"/>
      <c r="M421" s="104"/>
    </row>
    <row r="422" spans="10:13">
      <c r="J422" s="103"/>
      <c r="L422" s="103"/>
      <c r="M422" s="104"/>
    </row>
    <row r="423" spans="10:13">
      <c r="J423" s="103"/>
      <c r="L423" s="103"/>
      <c r="M423" s="104"/>
    </row>
    <row r="424" spans="10:13">
      <c r="J424" s="103"/>
      <c r="L424" s="103"/>
      <c r="M424" s="104"/>
    </row>
    <row r="425" spans="10:13">
      <c r="J425" s="103"/>
      <c r="L425" s="103"/>
      <c r="M425" s="104"/>
    </row>
    <row r="426" spans="10:13">
      <c r="J426" s="103"/>
      <c r="L426" s="103"/>
      <c r="M426" s="104"/>
    </row>
    <row r="427" spans="10:13">
      <c r="J427" s="103"/>
      <c r="L427" s="103"/>
      <c r="M427" s="104"/>
    </row>
    <row r="428" spans="10:13">
      <c r="J428" s="103"/>
      <c r="L428" s="103"/>
      <c r="M428" s="104"/>
    </row>
    <row r="429" spans="10:13">
      <c r="J429" s="103"/>
      <c r="L429" s="103"/>
      <c r="M429" s="104"/>
    </row>
    <row r="430" spans="10:13">
      <c r="J430" s="103"/>
      <c r="L430" s="103"/>
      <c r="M430" s="104"/>
    </row>
    <row r="431" spans="10:13">
      <c r="J431" s="103"/>
      <c r="L431" s="103"/>
      <c r="M431" s="104"/>
    </row>
    <row r="432" spans="10:13">
      <c r="J432" s="103"/>
      <c r="L432" s="103"/>
      <c r="M432" s="104"/>
    </row>
    <row r="433" spans="10:13">
      <c r="J433" s="103"/>
      <c r="L433" s="103"/>
      <c r="M433" s="104"/>
    </row>
    <row r="434" spans="10:13">
      <c r="J434" s="103"/>
      <c r="L434" s="103"/>
      <c r="M434" s="104"/>
    </row>
    <row r="435" spans="10:13">
      <c r="J435" s="103"/>
      <c r="L435" s="103"/>
      <c r="M435" s="104"/>
    </row>
    <row r="436" spans="10:13">
      <c r="J436" s="103"/>
      <c r="L436" s="103"/>
      <c r="M436" s="104"/>
    </row>
    <row r="437" spans="10:13">
      <c r="J437" s="103"/>
      <c r="L437" s="103"/>
      <c r="M437" s="104"/>
    </row>
    <row r="438" spans="10:13">
      <c r="J438" s="103"/>
      <c r="L438" s="103"/>
      <c r="M438" s="104"/>
    </row>
    <row r="439" spans="10:13">
      <c r="J439" s="103"/>
      <c r="L439" s="103"/>
      <c r="M439" s="104"/>
    </row>
    <row r="440" spans="10:13">
      <c r="J440" s="103"/>
      <c r="L440" s="103"/>
      <c r="M440" s="104"/>
    </row>
    <row r="441" spans="10:13">
      <c r="J441" s="103"/>
      <c r="L441" s="103"/>
      <c r="M441" s="104"/>
    </row>
    <row r="442" spans="10:13">
      <c r="J442" s="103"/>
      <c r="L442" s="103"/>
      <c r="M442" s="104"/>
    </row>
    <row r="443" spans="10:13">
      <c r="J443" s="103"/>
      <c r="L443" s="103"/>
      <c r="M443" s="104"/>
    </row>
    <row r="444" spans="10:13">
      <c r="J444" s="103"/>
      <c r="L444" s="103"/>
      <c r="M444" s="104"/>
    </row>
    <row r="445" spans="10:13">
      <c r="J445" s="103"/>
      <c r="L445" s="103"/>
      <c r="M445" s="104"/>
    </row>
    <row r="446" spans="10:13">
      <c r="J446" s="103"/>
      <c r="L446" s="103"/>
      <c r="M446" s="104"/>
    </row>
    <row r="447" spans="10:13">
      <c r="J447" s="103"/>
      <c r="L447" s="103"/>
      <c r="M447" s="104"/>
    </row>
    <row r="448" spans="10:13">
      <c r="J448" s="103"/>
      <c r="L448" s="103"/>
      <c r="M448" s="104"/>
    </row>
    <row r="449" spans="10:13">
      <c r="J449" s="103"/>
      <c r="L449" s="103"/>
      <c r="M449" s="104"/>
    </row>
    <row r="450" spans="10:13">
      <c r="J450" s="103"/>
      <c r="L450" s="103"/>
      <c r="M450" s="104"/>
    </row>
    <row r="451" spans="10:13">
      <c r="J451" s="103"/>
      <c r="L451" s="103"/>
      <c r="M451" s="104"/>
    </row>
    <row r="452" spans="10:13">
      <c r="J452" s="103"/>
      <c r="L452" s="103"/>
      <c r="M452" s="104"/>
    </row>
    <row r="453" spans="10:13">
      <c r="J453" s="103"/>
      <c r="L453" s="103"/>
      <c r="M453" s="104"/>
    </row>
    <row r="454" spans="10:13">
      <c r="J454" s="103"/>
      <c r="L454" s="103"/>
      <c r="M454" s="104"/>
    </row>
    <row r="455" spans="10:13">
      <c r="J455" s="103"/>
      <c r="L455" s="103"/>
      <c r="M455" s="104"/>
    </row>
    <row r="456" spans="10:13">
      <c r="J456" s="103"/>
      <c r="L456" s="103"/>
      <c r="M456" s="104"/>
    </row>
    <row r="457" spans="10:13">
      <c r="J457" s="103"/>
      <c r="L457" s="103"/>
      <c r="M457" s="104"/>
    </row>
    <row r="458" spans="10:13">
      <c r="J458" s="103"/>
      <c r="L458" s="103"/>
      <c r="M458" s="104"/>
    </row>
    <row r="459" spans="10:13">
      <c r="J459" s="103"/>
      <c r="L459" s="103"/>
      <c r="M459" s="104"/>
    </row>
    <row r="460" spans="10:13">
      <c r="J460" s="103"/>
      <c r="L460" s="103"/>
      <c r="M460" s="104"/>
    </row>
    <row r="461" spans="10:13">
      <c r="J461" s="103"/>
      <c r="L461" s="103"/>
      <c r="M461" s="104"/>
    </row>
    <row r="462" spans="10:13">
      <c r="J462" s="103"/>
      <c r="L462" s="103"/>
      <c r="M462" s="104"/>
    </row>
    <row r="463" spans="10:13">
      <c r="J463" s="103"/>
      <c r="L463" s="103"/>
      <c r="M463" s="104"/>
    </row>
    <row r="464" spans="10:13">
      <c r="J464" s="103"/>
      <c r="L464" s="103"/>
      <c r="M464" s="104"/>
    </row>
    <row r="465" spans="10:13">
      <c r="J465" s="103"/>
      <c r="L465" s="103"/>
      <c r="M465" s="104"/>
    </row>
    <row r="466" spans="10:13">
      <c r="J466" s="103"/>
      <c r="L466" s="103"/>
      <c r="M466" s="104"/>
    </row>
    <row r="467" spans="10:13">
      <c r="J467" s="103"/>
      <c r="L467" s="103"/>
      <c r="M467" s="104"/>
    </row>
    <row r="468" spans="10:13">
      <c r="J468" s="103"/>
      <c r="L468" s="103"/>
      <c r="M468" s="104"/>
    </row>
    <row r="469" spans="10:13">
      <c r="J469" s="103"/>
      <c r="L469" s="103"/>
      <c r="M469" s="104"/>
    </row>
    <row r="470" spans="10:13">
      <c r="J470" s="103"/>
      <c r="L470" s="103"/>
      <c r="M470" s="104"/>
    </row>
    <row r="471" spans="10:13">
      <c r="J471" s="103"/>
      <c r="L471" s="103"/>
      <c r="M471" s="104"/>
    </row>
    <row r="472" spans="10:13">
      <c r="J472" s="103"/>
      <c r="L472" s="103"/>
      <c r="M472" s="104"/>
    </row>
    <row r="473" spans="10:13">
      <c r="J473" s="103"/>
      <c r="L473" s="103"/>
      <c r="M473" s="104"/>
    </row>
    <row r="474" spans="10:13">
      <c r="J474" s="103"/>
      <c r="L474" s="103"/>
      <c r="M474" s="104"/>
    </row>
    <row r="475" spans="10:13">
      <c r="J475" s="103"/>
      <c r="L475" s="103"/>
      <c r="M475" s="104"/>
    </row>
    <row r="476" spans="10:13">
      <c r="J476" s="103"/>
      <c r="L476" s="103"/>
      <c r="M476" s="104"/>
    </row>
    <row r="477" spans="10:13">
      <c r="J477" s="103"/>
      <c r="L477" s="103"/>
      <c r="M477" s="104"/>
    </row>
    <row r="478" spans="10:13">
      <c r="J478" s="103"/>
      <c r="L478" s="103"/>
      <c r="M478" s="104"/>
    </row>
    <row r="479" spans="10:13">
      <c r="J479" s="103"/>
      <c r="L479" s="103"/>
      <c r="M479" s="104"/>
    </row>
    <row r="480" spans="10:13">
      <c r="J480" s="103"/>
      <c r="L480" s="103"/>
      <c r="M480" s="104"/>
    </row>
    <row r="481" spans="10:13">
      <c r="J481" s="103"/>
      <c r="L481" s="103"/>
      <c r="M481" s="104"/>
    </row>
    <row r="482" spans="10:13">
      <c r="J482" s="103"/>
      <c r="L482" s="103"/>
      <c r="M482" s="104"/>
    </row>
    <row r="483" spans="10:13">
      <c r="J483" s="103"/>
      <c r="L483" s="103"/>
      <c r="M483" s="104"/>
    </row>
    <row r="484" spans="10:13">
      <c r="J484" s="103"/>
      <c r="L484" s="103"/>
      <c r="M484" s="104"/>
    </row>
    <row r="485" spans="10:13">
      <c r="J485" s="103"/>
      <c r="L485" s="103"/>
      <c r="M485" s="104"/>
    </row>
    <row r="486" spans="10:13">
      <c r="J486" s="103"/>
      <c r="L486" s="103"/>
      <c r="M486" s="104"/>
    </row>
    <row r="487" spans="10:13">
      <c r="J487" s="103"/>
      <c r="L487" s="103"/>
      <c r="M487" s="104"/>
    </row>
    <row r="488" spans="10:13">
      <c r="J488" s="103"/>
      <c r="L488" s="103"/>
      <c r="M488" s="104"/>
    </row>
    <row r="489" spans="10:13">
      <c r="J489" s="103"/>
      <c r="L489" s="103"/>
      <c r="M489" s="104"/>
    </row>
    <row r="490" spans="10:13">
      <c r="J490" s="103"/>
      <c r="L490" s="103"/>
      <c r="M490" s="104"/>
    </row>
    <row r="491" spans="10:13">
      <c r="J491" s="103"/>
      <c r="L491" s="103"/>
      <c r="M491" s="104"/>
    </row>
    <row r="492" spans="10:13">
      <c r="J492" s="103"/>
      <c r="L492" s="103"/>
      <c r="M492" s="104"/>
    </row>
    <row r="493" spans="10:13">
      <c r="J493" s="103"/>
      <c r="L493" s="103"/>
      <c r="M493" s="104"/>
    </row>
    <row r="494" spans="10:13">
      <c r="J494" s="103"/>
      <c r="L494" s="103"/>
      <c r="M494" s="104"/>
    </row>
    <row r="495" spans="10:13">
      <c r="J495" s="103"/>
      <c r="L495" s="103"/>
      <c r="M495" s="104"/>
    </row>
    <row r="496" spans="10:13">
      <c r="J496" s="103"/>
      <c r="L496" s="103"/>
      <c r="M496" s="104"/>
    </row>
    <row r="497" spans="10:13">
      <c r="J497" s="103"/>
      <c r="L497" s="103"/>
      <c r="M497" s="104"/>
    </row>
    <row r="498" spans="10:13">
      <c r="J498" s="103"/>
      <c r="L498" s="103"/>
      <c r="M498" s="104"/>
    </row>
    <row r="499" spans="10:13">
      <c r="J499" s="103"/>
      <c r="L499" s="103"/>
      <c r="M499" s="104"/>
    </row>
    <row r="500" spans="10:13">
      <c r="J500" s="103"/>
      <c r="L500" s="103"/>
      <c r="M500" s="104"/>
    </row>
    <row r="501" spans="10:13">
      <c r="J501" s="103"/>
      <c r="L501" s="103"/>
      <c r="M501" s="104"/>
    </row>
    <row r="502" spans="10:13">
      <c r="J502" s="103"/>
      <c r="L502" s="103"/>
      <c r="M502" s="104"/>
    </row>
    <row r="503" spans="10:13">
      <c r="J503" s="103"/>
      <c r="L503" s="103"/>
      <c r="M503" s="104"/>
    </row>
    <row r="504" spans="10:13">
      <c r="J504" s="103"/>
      <c r="L504" s="103"/>
      <c r="M504" s="104"/>
    </row>
    <row r="505" spans="10:13">
      <c r="J505" s="103"/>
      <c r="L505" s="103"/>
      <c r="M505" s="104"/>
    </row>
    <row r="506" spans="10:13">
      <c r="J506" s="103"/>
      <c r="L506" s="103"/>
      <c r="M506" s="104"/>
    </row>
    <row r="507" spans="10:13">
      <c r="J507" s="103"/>
      <c r="L507" s="103"/>
      <c r="M507" s="104"/>
    </row>
    <row r="508" spans="10:13">
      <c r="J508" s="103"/>
      <c r="L508" s="103"/>
      <c r="M508" s="104"/>
    </row>
    <row r="509" spans="10:13">
      <c r="J509" s="103"/>
      <c r="L509" s="103"/>
      <c r="M509" s="104"/>
    </row>
    <row r="510" spans="10:13">
      <c r="J510" s="103"/>
      <c r="L510" s="103"/>
      <c r="M510" s="104"/>
    </row>
    <row r="511" spans="10:13">
      <c r="J511" s="103"/>
      <c r="L511" s="103"/>
      <c r="M511" s="104"/>
    </row>
    <row r="512" spans="10:13">
      <c r="J512" s="103"/>
      <c r="L512" s="103"/>
      <c r="M512" s="104"/>
    </row>
    <row r="513" spans="10:13">
      <c r="J513" s="103"/>
      <c r="L513" s="103"/>
      <c r="M513" s="104"/>
    </row>
    <row r="514" spans="10:13">
      <c r="J514" s="103"/>
      <c r="L514" s="103"/>
      <c r="M514" s="104"/>
    </row>
    <row r="515" spans="10:13">
      <c r="J515" s="103"/>
      <c r="L515" s="103"/>
      <c r="M515" s="104"/>
    </row>
    <row r="516" spans="10:13">
      <c r="J516" s="103"/>
      <c r="L516" s="103"/>
      <c r="M516" s="104"/>
    </row>
    <row r="517" spans="10:13">
      <c r="J517" s="103"/>
      <c r="L517" s="103"/>
      <c r="M517" s="104"/>
    </row>
    <row r="518" spans="10:13">
      <c r="J518" s="103"/>
      <c r="L518" s="103"/>
      <c r="M518" s="104"/>
    </row>
    <row r="519" spans="10:13">
      <c r="J519" s="103"/>
      <c r="L519" s="103"/>
      <c r="M519" s="104"/>
    </row>
    <row r="520" spans="10:13">
      <c r="J520" s="103"/>
      <c r="L520" s="103"/>
      <c r="M520" s="104"/>
    </row>
    <row r="521" spans="10:13">
      <c r="J521" s="103"/>
      <c r="L521" s="103"/>
      <c r="M521" s="104"/>
    </row>
    <row r="522" spans="10:13">
      <c r="J522" s="103"/>
      <c r="L522" s="103"/>
      <c r="M522" s="104"/>
    </row>
    <row r="523" spans="10:13">
      <c r="J523" s="103"/>
      <c r="L523" s="103"/>
      <c r="M523" s="104"/>
    </row>
    <row r="524" spans="10:13">
      <c r="J524" s="103"/>
      <c r="L524" s="103"/>
      <c r="M524" s="104"/>
    </row>
    <row r="525" spans="10:13">
      <c r="J525" s="103"/>
      <c r="L525" s="103"/>
      <c r="M525" s="104"/>
    </row>
    <row r="526" spans="10:13">
      <c r="J526" s="103"/>
      <c r="L526" s="103"/>
      <c r="M526" s="104"/>
    </row>
    <row r="527" spans="10:13">
      <c r="J527" s="103"/>
      <c r="L527" s="103"/>
      <c r="M527" s="104"/>
    </row>
    <row r="528" spans="10:13">
      <c r="J528" s="103"/>
      <c r="L528" s="103"/>
      <c r="M528" s="104"/>
    </row>
    <row r="529" spans="10:13">
      <c r="J529" s="103"/>
      <c r="L529" s="103"/>
      <c r="M529" s="104"/>
    </row>
    <row r="530" spans="10:13">
      <c r="J530" s="103"/>
      <c r="L530" s="103"/>
      <c r="M530" s="104"/>
    </row>
    <row r="531" spans="10:13">
      <c r="J531" s="103"/>
      <c r="L531" s="103"/>
      <c r="M531" s="104"/>
    </row>
    <row r="532" spans="10:13">
      <c r="J532" s="103"/>
      <c r="L532" s="103"/>
      <c r="M532" s="104"/>
    </row>
    <row r="533" spans="10:13">
      <c r="J533" s="103"/>
      <c r="L533" s="103"/>
      <c r="M533" s="104"/>
    </row>
    <row r="534" spans="10:13">
      <c r="J534" s="103"/>
      <c r="L534" s="103"/>
      <c r="M534" s="104"/>
    </row>
    <row r="535" spans="10:13">
      <c r="J535" s="103"/>
      <c r="L535" s="103"/>
      <c r="M535" s="104"/>
    </row>
    <row r="536" spans="10:13">
      <c r="J536" s="103"/>
      <c r="L536" s="103"/>
      <c r="M536" s="104"/>
    </row>
    <row r="537" spans="10:13">
      <c r="J537" s="103"/>
      <c r="L537" s="103"/>
      <c r="M537" s="104"/>
    </row>
    <row r="538" spans="10:13">
      <c r="J538" s="103"/>
      <c r="L538" s="103"/>
      <c r="M538" s="104"/>
    </row>
    <row r="539" spans="10:13">
      <c r="J539" s="103"/>
      <c r="L539" s="103"/>
      <c r="M539" s="104"/>
    </row>
    <row r="540" spans="10:13">
      <c r="J540" s="103"/>
      <c r="L540" s="103"/>
      <c r="M540" s="104"/>
    </row>
    <row r="541" spans="10:13">
      <c r="J541" s="103"/>
      <c r="L541" s="103"/>
      <c r="M541" s="104"/>
    </row>
    <row r="542" spans="10:13">
      <c r="J542" s="103"/>
      <c r="L542" s="103"/>
      <c r="M542" s="104"/>
    </row>
    <row r="543" spans="10:13">
      <c r="J543" s="103"/>
      <c r="L543" s="103"/>
      <c r="M543" s="104"/>
    </row>
    <row r="544" spans="10:13">
      <c r="J544" s="103"/>
      <c r="L544" s="103"/>
      <c r="M544" s="104"/>
    </row>
    <row r="545" spans="10:13">
      <c r="J545" s="103"/>
      <c r="L545" s="103"/>
      <c r="M545" s="104"/>
    </row>
    <row r="546" spans="10:13">
      <c r="J546" s="103"/>
      <c r="L546" s="103"/>
      <c r="M546" s="104"/>
    </row>
    <row r="547" spans="10:13">
      <c r="J547" s="103"/>
      <c r="L547" s="103"/>
      <c r="M547" s="104"/>
    </row>
    <row r="548" spans="10:13">
      <c r="J548" s="103"/>
      <c r="L548" s="103"/>
      <c r="M548" s="104"/>
    </row>
    <row r="549" spans="10:13">
      <c r="J549" s="103"/>
      <c r="L549" s="103"/>
      <c r="M549" s="104"/>
    </row>
    <row r="550" spans="10:13">
      <c r="J550" s="103"/>
      <c r="L550" s="103"/>
      <c r="M550" s="104"/>
    </row>
    <row r="551" spans="10:13">
      <c r="J551" s="103"/>
      <c r="L551" s="103"/>
      <c r="M551" s="104"/>
    </row>
    <row r="552" spans="10:13">
      <c r="J552" s="103"/>
      <c r="L552" s="103"/>
      <c r="M552" s="104"/>
    </row>
    <row r="553" spans="10:13">
      <c r="J553" s="103"/>
      <c r="L553" s="103"/>
      <c r="M553" s="104"/>
    </row>
    <row r="554" spans="10:13">
      <c r="J554" s="103"/>
      <c r="L554" s="103"/>
      <c r="M554" s="104"/>
    </row>
    <row r="555" spans="10:13">
      <c r="J555" s="103"/>
      <c r="L555" s="103"/>
      <c r="M555" s="104"/>
    </row>
    <row r="556" spans="10:13">
      <c r="J556" s="103"/>
      <c r="L556" s="103"/>
      <c r="M556" s="104"/>
    </row>
    <row r="557" spans="10:13">
      <c r="J557" s="103"/>
      <c r="L557" s="103"/>
      <c r="M557" s="104"/>
    </row>
    <row r="558" spans="10:13">
      <c r="J558" s="103"/>
      <c r="L558" s="103"/>
      <c r="M558" s="104"/>
    </row>
    <row r="559" spans="10:13">
      <c r="J559" s="103"/>
      <c r="L559" s="103"/>
      <c r="M559" s="104"/>
    </row>
    <row r="560" spans="10:13">
      <c r="J560" s="103"/>
      <c r="L560" s="103"/>
      <c r="M560" s="104"/>
    </row>
    <row r="561" spans="10:13">
      <c r="J561" s="103"/>
      <c r="L561" s="103"/>
      <c r="M561" s="104"/>
    </row>
    <row r="562" spans="10:13">
      <c r="J562" s="103"/>
      <c r="L562" s="103"/>
      <c r="M562" s="104"/>
    </row>
    <row r="563" spans="10:13">
      <c r="J563" s="103"/>
      <c r="L563" s="103"/>
      <c r="M563" s="104"/>
    </row>
    <row r="564" spans="10:13">
      <c r="J564" s="103"/>
      <c r="L564" s="103"/>
      <c r="M564" s="104"/>
    </row>
    <row r="565" spans="10:13">
      <c r="J565" s="103"/>
      <c r="L565" s="103"/>
      <c r="M565" s="104"/>
    </row>
    <row r="566" spans="10:13">
      <c r="J566" s="103"/>
      <c r="L566" s="103"/>
      <c r="M566" s="104"/>
    </row>
    <row r="567" spans="10:13">
      <c r="J567" s="103"/>
      <c r="L567" s="103"/>
      <c r="M567" s="104"/>
    </row>
    <row r="568" spans="10:13">
      <c r="J568" s="103"/>
      <c r="L568" s="103"/>
      <c r="M568" s="104"/>
    </row>
    <row r="569" spans="10:13">
      <c r="J569" s="103"/>
      <c r="L569" s="103"/>
      <c r="M569" s="104"/>
    </row>
    <row r="570" spans="10:13">
      <c r="J570" s="103"/>
      <c r="L570" s="103"/>
      <c r="M570" s="104"/>
    </row>
    <row r="571" spans="10:13">
      <c r="J571" s="103"/>
      <c r="L571" s="103"/>
      <c r="M571" s="104"/>
    </row>
    <row r="572" spans="10:13">
      <c r="J572" s="103"/>
      <c r="L572" s="103"/>
      <c r="M572" s="104"/>
    </row>
    <row r="573" spans="10:13">
      <c r="J573" s="103"/>
      <c r="L573" s="103"/>
      <c r="M573" s="104"/>
    </row>
    <row r="574" spans="10:13">
      <c r="J574" s="103"/>
      <c r="L574" s="103"/>
      <c r="M574" s="104"/>
    </row>
    <row r="575" spans="10:13">
      <c r="J575" s="103"/>
      <c r="L575" s="103"/>
      <c r="M575" s="104"/>
    </row>
    <row r="576" spans="10:13">
      <c r="J576" s="103"/>
      <c r="L576" s="103"/>
      <c r="M576" s="104"/>
    </row>
    <row r="577" spans="10:13">
      <c r="J577" s="103"/>
      <c r="L577" s="103"/>
      <c r="M577" s="104"/>
    </row>
    <row r="578" spans="10:13">
      <c r="J578" s="103"/>
      <c r="L578" s="103"/>
      <c r="M578" s="104"/>
    </row>
    <row r="579" spans="10:13">
      <c r="J579" s="103"/>
      <c r="L579" s="103"/>
      <c r="M579" s="104"/>
    </row>
    <row r="580" spans="10:13">
      <c r="J580" s="103"/>
      <c r="L580" s="103"/>
      <c r="M580" s="104"/>
    </row>
    <row r="581" spans="10:13">
      <c r="J581" s="103"/>
      <c r="L581" s="103"/>
      <c r="M581" s="104"/>
    </row>
    <row r="582" spans="10:13">
      <c r="J582" s="103"/>
      <c r="L582" s="103"/>
      <c r="M582" s="104"/>
    </row>
    <row r="583" spans="10:13">
      <c r="J583" s="103"/>
      <c r="L583" s="103"/>
      <c r="M583" s="104"/>
    </row>
    <row r="584" spans="10:13">
      <c r="J584" s="103"/>
      <c r="L584" s="103"/>
      <c r="M584" s="104"/>
    </row>
    <row r="585" spans="10:13">
      <c r="J585" s="103"/>
      <c r="L585" s="103"/>
      <c r="M585" s="104"/>
    </row>
    <row r="586" spans="10:13">
      <c r="J586" s="103"/>
      <c r="L586" s="103"/>
      <c r="M586" s="104"/>
    </row>
    <row r="587" spans="10:13">
      <c r="J587" s="103"/>
      <c r="L587" s="103"/>
      <c r="M587" s="104"/>
    </row>
    <row r="588" spans="10:13">
      <c r="J588" s="103"/>
      <c r="L588" s="103"/>
      <c r="M588" s="104"/>
    </row>
    <row r="589" spans="10:13">
      <c r="J589" s="103"/>
      <c r="L589" s="103"/>
      <c r="M589" s="104"/>
    </row>
    <row r="590" spans="10:13">
      <c r="J590" s="103"/>
      <c r="L590" s="103"/>
      <c r="M590" s="104"/>
    </row>
    <row r="591" spans="10:13">
      <c r="J591" s="103"/>
      <c r="L591" s="103"/>
      <c r="M591" s="104"/>
    </row>
    <row r="592" spans="10:13">
      <c r="J592" s="103"/>
      <c r="L592" s="103"/>
      <c r="M592" s="104"/>
    </row>
    <row r="593" spans="10:13">
      <c r="J593" s="103"/>
      <c r="L593" s="103"/>
      <c r="M593" s="104"/>
    </row>
    <row r="594" spans="10:13">
      <c r="J594" s="103"/>
      <c r="L594" s="103"/>
      <c r="M594" s="104"/>
    </row>
    <row r="595" spans="10:13">
      <c r="J595" s="103"/>
      <c r="L595" s="103"/>
      <c r="M595" s="104"/>
    </row>
    <row r="596" spans="10:13">
      <c r="J596" s="103"/>
      <c r="L596" s="103"/>
      <c r="M596" s="104"/>
    </row>
    <row r="597" spans="10:13">
      <c r="J597" s="103"/>
      <c r="L597" s="103"/>
      <c r="M597" s="104"/>
    </row>
    <row r="598" spans="10:13">
      <c r="J598" s="103"/>
      <c r="L598" s="103"/>
      <c r="M598" s="104"/>
    </row>
    <row r="599" spans="10:13">
      <c r="J599" s="103"/>
      <c r="L599" s="103"/>
      <c r="M599" s="104"/>
    </row>
    <row r="600" spans="10:13">
      <c r="J600" s="103"/>
      <c r="L600" s="103"/>
      <c r="M600" s="104"/>
    </row>
    <row r="601" spans="10:13">
      <c r="J601" s="103"/>
      <c r="L601" s="103"/>
      <c r="M601" s="104"/>
    </row>
    <row r="602" spans="10:13">
      <c r="J602" s="103"/>
      <c r="L602" s="103"/>
      <c r="M602" s="104"/>
    </row>
    <row r="603" spans="10:13">
      <c r="J603" s="103"/>
      <c r="L603" s="103"/>
      <c r="M603" s="104"/>
    </row>
    <row r="604" spans="10:13">
      <c r="J604" s="103"/>
      <c r="L604" s="103"/>
      <c r="M604" s="104"/>
    </row>
    <row r="605" spans="10:13">
      <c r="J605" s="103"/>
      <c r="L605" s="103"/>
      <c r="M605" s="104"/>
    </row>
    <row r="606" spans="10:13">
      <c r="J606" s="103"/>
      <c r="L606" s="103"/>
      <c r="M606" s="104"/>
    </row>
    <row r="607" spans="10:13">
      <c r="J607" s="103"/>
      <c r="L607" s="103"/>
      <c r="M607" s="104"/>
    </row>
    <row r="608" spans="10:13">
      <c r="J608" s="103"/>
      <c r="L608" s="103"/>
      <c r="M608" s="104"/>
    </row>
    <row r="609" spans="10:13">
      <c r="J609" s="103"/>
      <c r="L609" s="103"/>
      <c r="M609" s="104"/>
    </row>
    <row r="610" spans="10:13">
      <c r="J610" s="103"/>
      <c r="L610" s="103"/>
      <c r="M610" s="104"/>
    </row>
    <row r="611" spans="10:13">
      <c r="J611" s="103"/>
      <c r="L611" s="103"/>
      <c r="M611" s="104"/>
    </row>
    <row r="612" spans="10:13">
      <c r="J612" s="103"/>
      <c r="L612" s="103"/>
      <c r="M612" s="104"/>
    </row>
    <row r="613" spans="10:13">
      <c r="J613" s="103"/>
      <c r="L613" s="103"/>
      <c r="M613" s="104"/>
    </row>
    <row r="614" spans="10:13">
      <c r="J614" s="103"/>
      <c r="L614" s="103"/>
      <c r="M614" s="104"/>
    </row>
    <row r="615" spans="10:13">
      <c r="J615" s="103"/>
      <c r="L615" s="103"/>
      <c r="M615" s="104"/>
    </row>
    <row r="616" spans="10:13">
      <c r="J616" s="103"/>
      <c r="L616" s="103"/>
      <c r="M616" s="104"/>
    </row>
    <row r="617" spans="10:13">
      <c r="J617" s="103"/>
      <c r="L617" s="103"/>
      <c r="M617" s="104"/>
    </row>
    <row r="618" spans="10:13">
      <c r="J618" s="103"/>
      <c r="L618" s="103"/>
      <c r="M618" s="104"/>
    </row>
    <row r="619" spans="10:13">
      <c r="J619" s="103"/>
      <c r="L619" s="103"/>
      <c r="M619" s="104"/>
    </row>
    <row r="620" spans="10:13">
      <c r="J620" s="103"/>
      <c r="L620" s="103"/>
      <c r="M620" s="104"/>
    </row>
    <row r="621" spans="10:13">
      <c r="J621" s="103"/>
      <c r="L621" s="103"/>
      <c r="M621" s="104"/>
    </row>
    <row r="622" spans="10:13">
      <c r="J622" s="103"/>
      <c r="L622" s="103"/>
      <c r="M622" s="104"/>
    </row>
    <row r="623" spans="10:13">
      <c r="J623" s="103"/>
      <c r="L623" s="103"/>
      <c r="M623" s="104"/>
    </row>
    <row r="624" spans="10:13">
      <c r="J624" s="103"/>
      <c r="L624" s="103"/>
      <c r="M624" s="104"/>
    </row>
    <row r="625" spans="10:13">
      <c r="J625" s="103"/>
      <c r="L625" s="103"/>
      <c r="M625" s="104"/>
    </row>
    <row r="626" spans="10:13">
      <c r="J626" s="103"/>
      <c r="L626" s="103"/>
      <c r="M626" s="104"/>
    </row>
    <row r="627" spans="10:13">
      <c r="J627" s="103"/>
      <c r="L627" s="103"/>
      <c r="M627" s="104"/>
    </row>
    <row r="628" spans="10:13">
      <c r="J628" s="103"/>
      <c r="L628" s="103"/>
      <c r="M628" s="104"/>
    </row>
    <row r="629" spans="10:13">
      <c r="J629" s="103"/>
      <c r="L629" s="103"/>
      <c r="M629" s="104"/>
    </row>
    <row r="630" spans="10:13">
      <c r="J630" s="103"/>
      <c r="L630" s="103"/>
      <c r="M630" s="104"/>
    </row>
    <row r="631" spans="10:13">
      <c r="J631" s="103"/>
      <c r="L631" s="103"/>
      <c r="M631" s="104"/>
    </row>
    <row r="632" spans="10:13">
      <c r="J632" s="103"/>
      <c r="L632" s="103"/>
      <c r="M632" s="104"/>
    </row>
    <row r="633" spans="10:13">
      <c r="J633" s="103"/>
      <c r="L633" s="103"/>
      <c r="M633" s="104"/>
    </row>
    <row r="634" spans="10:13">
      <c r="J634" s="103"/>
      <c r="L634" s="103"/>
      <c r="M634" s="104"/>
    </row>
    <row r="635" spans="10:13">
      <c r="J635" s="103"/>
      <c r="L635" s="103"/>
      <c r="M635" s="104"/>
    </row>
    <row r="636" spans="10:13">
      <c r="J636" s="103"/>
      <c r="L636" s="103"/>
      <c r="M636" s="104"/>
    </row>
    <row r="637" spans="10:13">
      <c r="J637" s="103"/>
      <c r="L637" s="103"/>
      <c r="M637" s="104"/>
    </row>
    <row r="638" spans="10:13">
      <c r="J638" s="103"/>
      <c r="L638" s="103"/>
      <c r="M638" s="104"/>
    </row>
    <row r="639" spans="10:13">
      <c r="J639" s="103"/>
      <c r="L639" s="103"/>
      <c r="M639" s="104"/>
    </row>
    <row r="640" spans="10:13">
      <c r="J640" s="103"/>
      <c r="L640" s="103"/>
      <c r="M640" s="104"/>
    </row>
    <row r="641" spans="10:13">
      <c r="J641" s="103"/>
      <c r="L641" s="103"/>
      <c r="M641" s="104"/>
    </row>
    <row r="642" spans="10:13">
      <c r="J642" s="103"/>
      <c r="L642" s="103"/>
      <c r="M642" s="104"/>
    </row>
    <row r="643" spans="10:13">
      <c r="J643" s="103"/>
      <c r="L643" s="103"/>
      <c r="M643" s="104"/>
    </row>
    <row r="644" spans="10:13">
      <c r="J644" s="103"/>
      <c r="L644" s="103"/>
      <c r="M644" s="104"/>
    </row>
    <row r="645" spans="10:13">
      <c r="J645" s="103"/>
      <c r="L645" s="103"/>
      <c r="M645" s="104"/>
    </row>
    <row r="646" spans="10:13">
      <c r="J646" s="103"/>
      <c r="L646" s="103"/>
      <c r="M646" s="104"/>
    </row>
    <row r="647" spans="10:13">
      <c r="J647" s="103"/>
      <c r="L647" s="103"/>
      <c r="M647" s="104"/>
    </row>
    <row r="648" spans="10:13">
      <c r="J648" s="103"/>
      <c r="L648" s="103"/>
      <c r="M648" s="104"/>
    </row>
    <row r="649" spans="10:13">
      <c r="J649" s="103"/>
      <c r="L649" s="103"/>
      <c r="M649" s="104"/>
    </row>
    <row r="650" spans="10:13">
      <c r="J650" s="103"/>
      <c r="L650" s="103"/>
      <c r="M650" s="104"/>
    </row>
    <row r="651" spans="10:13">
      <c r="J651" s="103"/>
      <c r="L651" s="103"/>
      <c r="M651" s="104"/>
    </row>
    <row r="652" spans="10:13">
      <c r="J652" s="103"/>
      <c r="L652" s="103"/>
      <c r="M652" s="104"/>
    </row>
    <row r="653" spans="10:13">
      <c r="J653" s="103"/>
      <c r="L653" s="103"/>
      <c r="M653" s="104"/>
    </row>
    <row r="654" spans="10:13">
      <c r="J654" s="103"/>
      <c r="L654" s="103"/>
      <c r="M654" s="104"/>
    </row>
    <row r="655" spans="10:13">
      <c r="J655" s="103"/>
      <c r="L655" s="103"/>
      <c r="M655" s="104"/>
    </row>
    <row r="656" spans="10:13">
      <c r="J656" s="103"/>
      <c r="L656" s="103"/>
      <c r="M656" s="104"/>
    </row>
    <row r="657" spans="10:13">
      <c r="J657" s="103"/>
      <c r="L657" s="103"/>
      <c r="M657" s="104"/>
    </row>
    <row r="658" spans="10:13">
      <c r="J658" s="103"/>
      <c r="L658" s="103"/>
      <c r="M658" s="104"/>
    </row>
    <row r="659" spans="10:13">
      <c r="J659" s="103"/>
      <c r="L659" s="103"/>
      <c r="M659" s="104"/>
    </row>
    <row r="660" spans="10:13">
      <c r="J660" s="103"/>
      <c r="L660" s="103"/>
      <c r="M660" s="104"/>
    </row>
    <row r="661" spans="10:13">
      <c r="J661" s="103"/>
      <c r="L661" s="103"/>
      <c r="M661" s="104"/>
    </row>
    <row r="662" spans="10:13">
      <c r="J662" s="103"/>
      <c r="L662" s="103"/>
      <c r="M662" s="104"/>
    </row>
    <row r="663" spans="10:13">
      <c r="J663" s="103"/>
      <c r="L663" s="103"/>
      <c r="M663" s="104"/>
    </row>
    <row r="664" spans="10:13">
      <c r="J664" s="103"/>
      <c r="L664" s="103"/>
      <c r="M664" s="104"/>
    </row>
    <row r="665" spans="10:13">
      <c r="J665" s="103"/>
      <c r="L665" s="103"/>
      <c r="M665" s="104"/>
    </row>
    <row r="666" spans="10:13">
      <c r="J666" s="103"/>
      <c r="L666" s="103"/>
      <c r="M666" s="104"/>
    </row>
    <row r="667" spans="10:13">
      <c r="J667" s="103"/>
      <c r="L667" s="103"/>
      <c r="M667" s="104"/>
    </row>
    <row r="668" spans="10:13">
      <c r="J668" s="103"/>
      <c r="L668" s="103"/>
      <c r="M668" s="104"/>
    </row>
    <row r="669" spans="10:13">
      <c r="J669" s="103"/>
      <c r="L669" s="103"/>
      <c r="M669" s="104"/>
    </row>
    <row r="670" spans="10:13">
      <c r="J670" s="103"/>
      <c r="L670" s="103"/>
      <c r="M670" s="104"/>
    </row>
    <row r="671" spans="10:13">
      <c r="J671" s="103"/>
      <c r="L671" s="103"/>
      <c r="M671" s="104"/>
    </row>
    <row r="672" spans="10:13">
      <c r="J672" s="103"/>
      <c r="L672" s="103"/>
      <c r="M672" s="104"/>
    </row>
    <row r="673" spans="10:13">
      <c r="J673" s="103"/>
      <c r="L673" s="103"/>
      <c r="M673" s="104"/>
    </row>
    <row r="674" spans="10:13">
      <c r="J674" s="103"/>
      <c r="L674" s="103"/>
      <c r="M674" s="104"/>
    </row>
    <row r="675" spans="10:13">
      <c r="J675" s="103"/>
      <c r="L675" s="103"/>
      <c r="M675" s="104"/>
    </row>
    <row r="676" spans="10:13">
      <c r="J676" s="103"/>
      <c r="L676" s="103"/>
      <c r="M676" s="104"/>
    </row>
    <row r="677" spans="10:13">
      <c r="J677" s="103"/>
      <c r="L677" s="103"/>
      <c r="M677" s="104"/>
    </row>
    <row r="678" spans="10:13">
      <c r="J678" s="103"/>
      <c r="L678" s="103"/>
      <c r="M678" s="104"/>
    </row>
    <row r="679" spans="10:13">
      <c r="J679" s="103"/>
      <c r="L679" s="103"/>
      <c r="M679" s="104"/>
    </row>
    <row r="680" spans="10:13">
      <c r="J680" s="103"/>
      <c r="L680" s="103"/>
      <c r="M680" s="104"/>
    </row>
    <row r="681" spans="10:13">
      <c r="J681" s="103"/>
      <c r="L681" s="103"/>
      <c r="M681" s="104"/>
    </row>
    <row r="682" spans="10:13">
      <c r="J682" s="103"/>
      <c r="L682" s="103"/>
      <c r="M682" s="104"/>
    </row>
    <row r="683" spans="10:13">
      <c r="J683" s="103"/>
      <c r="L683" s="103"/>
      <c r="M683" s="104"/>
    </row>
    <row r="684" spans="10:13">
      <c r="J684" s="103"/>
      <c r="L684" s="103"/>
      <c r="M684" s="104"/>
    </row>
    <row r="685" spans="10:13">
      <c r="J685" s="103"/>
      <c r="L685" s="103"/>
      <c r="M685" s="104"/>
    </row>
    <row r="686" spans="10:13">
      <c r="J686" s="103"/>
      <c r="L686" s="103"/>
      <c r="M686" s="104"/>
    </row>
    <row r="687" spans="10:13">
      <c r="J687" s="103"/>
      <c r="L687" s="103"/>
      <c r="M687" s="104"/>
    </row>
  </sheetData>
  <mergeCells count="15">
    <mergeCell ref="F3:F4"/>
    <mergeCell ref="H3:H4"/>
    <mergeCell ref="J3:J4"/>
    <mergeCell ref="L3:L4"/>
    <mergeCell ref="A1:M1"/>
    <mergeCell ref="A2:A4"/>
    <mergeCell ref="B2:B4"/>
    <mergeCell ref="D2:D4"/>
    <mergeCell ref="E2:F2"/>
    <mergeCell ref="G2:H2"/>
    <mergeCell ref="I2:J2"/>
    <mergeCell ref="K2:L2"/>
    <mergeCell ref="M2:M4"/>
    <mergeCell ref="E3:E4"/>
    <mergeCell ref="C2:C4"/>
  </mergeCells>
  <phoneticPr fontId="14" type="noConversion"/>
  <pageMargins left="0.25" right="0.25" top="0.75" bottom="0.75" header="0.3" footer="0.3"/>
  <pageSetup orientation="landscape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გორის მოლი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LEVAN</cp:lastModifiedBy>
  <cp:lastPrinted>2022-08-02T10:17:41Z</cp:lastPrinted>
  <dcterms:created xsi:type="dcterms:W3CDTF">2015-06-05T18:17:20Z</dcterms:created>
  <dcterms:modified xsi:type="dcterms:W3CDTF">2022-10-31T20:13:55Z</dcterms:modified>
</cp:coreProperties>
</file>